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8920" windowHeight="15840" activeTab="5"/>
  </bookViews>
  <sheets>
    <sheet name="Лот 3" sheetId="23" r:id="rId1"/>
    <sheet name="Лот 4" sheetId="22" r:id="rId2"/>
    <sheet name="Лот 5" sheetId="21" r:id="rId3"/>
    <sheet name="Лот 6" sheetId="18" r:id="rId4"/>
    <sheet name="Лот 7" sheetId="17" r:id="rId5"/>
    <sheet name="Лот 8" sheetId="16" r:id="rId6"/>
  </sheets>
  <definedNames>
    <definedName name="_xlnm.Print_Area" localSheetId="0">'Лот 3'!$A$1:$E$33</definedName>
    <definedName name="_xlnm.Print_Area" localSheetId="1">'Лот 4'!$A$1:$E$41</definedName>
    <definedName name="_xlnm.Print_Area" localSheetId="5">'Лот 8'!$A$1:$E$77</definedName>
    <definedName name="СУММ" localSheetId="0">#REF!</definedName>
    <definedName name="СУММ" localSheetId="1">#REF!</definedName>
    <definedName name="СУММ" localSheetId="2">#REF!</definedName>
    <definedName name="СУММ" localSheetId="3">#REF!</definedName>
    <definedName name="СУММ" localSheetId="4">#REF!</definedName>
    <definedName name="СУММ" localSheetId="5">#REF!</definedName>
    <definedName name="СУММ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23" l="1"/>
  <c r="E27" i="17"/>
  <c r="E22" i="17"/>
  <c r="E18" i="17"/>
  <c r="E29" i="18"/>
  <c r="E57" i="16"/>
  <c r="E55" i="16"/>
  <c r="E51" i="16"/>
  <c r="E49" i="16"/>
  <c r="E45" i="16"/>
  <c r="E44" i="16"/>
  <c r="E43" i="16"/>
  <c r="E41" i="16"/>
  <c r="E39" i="16"/>
  <c r="E36" i="16"/>
  <c r="E35" i="16"/>
  <c r="E26" i="16"/>
  <c r="E24" i="16"/>
  <c r="E6" i="16"/>
  <c r="E5" i="16"/>
  <c r="E16" i="17"/>
  <c r="E14" i="17"/>
  <c r="E11" i="17"/>
  <c r="E5" i="17"/>
  <c r="E31" i="18"/>
  <c r="E27" i="18"/>
  <c r="E24" i="18"/>
  <c r="E18" i="18"/>
  <c r="E11" i="18"/>
  <c r="E10" i="18"/>
  <c r="E24" i="21"/>
  <c r="E33" i="21"/>
  <c r="E16" i="21"/>
  <c r="E28" i="21"/>
  <c r="E8" i="21"/>
  <c r="E14" i="21"/>
  <c r="E29" i="21"/>
  <c r="E26" i="21"/>
  <c r="E23" i="21"/>
  <c r="E20" i="21"/>
  <c r="E27" i="21"/>
  <c r="E25" i="21"/>
  <c r="E22" i="21"/>
  <c r="E18" i="21"/>
  <c r="E18" i="22"/>
  <c r="E21" i="22"/>
  <c r="E14" i="23"/>
  <c r="E29" i="22" l="1"/>
</calcChain>
</file>

<file path=xl/sharedStrings.xml><?xml version="1.0" encoding="utf-8"?>
<sst xmlns="http://schemas.openxmlformats.org/spreadsheetml/2006/main" count="458" uniqueCount="226">
  <si>
    <t>кг</t>
  </si>
  <si>
    <t>Творог 9%</t>
  </si>
  <si>
    <t>Творог 5%</t>
  </si>
  <si>
    <t>Лайм</t>
  </si>
  <si>
    <t>Мандарин</t>
  </si>
  <si>
    <t>Апельсины</t>
  </si>
  <si>
    <t xml:space="preserve">Лимон </t>
  </si>
  <si>
    <t>Грибы шампиньоны</t>
  </si>
  <si>
    <t>Капуста свежая</t>
  </si>
  <si>
    <t>Капуста цветная</t>
  </si>
  <si>
    <t>Капуста Пекинская.</t>
  </si>
  <si>
    <t>Картофель</t>
  </si>
  <si>
    <t>Лук зелёный</t>
  </si>
  <si>
    <t>Лук репчатый</t>
  </si>
  <si>
    <t>Лук сладкий</t>
  </si>
  <si>
    <t>Морковь свежая</t>
  </si>
  <si>
    <t>Ядро грецкого ореха</t>
  </si>
  <si>
    <t>Перец болгарский</t>
  </si>
  <si>
    <t>Редис</t>
  </si>
  <si>
    <t>Салат (листья)</t>
  </si>
  <si>
    <t>Свекла свежая</t>
  </si>
  <si>
    <t xml:space="preserve">Тыква </t>
  </si>
  <si>
    <t>Шпинат</t>
  </si>
  <si>
    <t xml:space="preserve">Щавель </t>
  </si>
  <si>
    <t>Чеснок</t>
  </si>
  <si>
    <t>Изюм</t>
  </si>
  <si>
    <t>Курага</t>
  </si>
  <si>
    <t>Сухофрукты</t>
  </si>
  <si>
    <t>Чернослив сушёный</t>
  </si>
  <si>
    <t>Шиповник сухой</t>
  </si>
  <si>
    <t>Картофель молодой</t>
  </si>
  <si>
    <t>Перец горький стручковый</t>
  </si>
  <si>
    <t xml:space="preserve">Груша свежая </t>
  </si>
  <si>
    <t xml:space="preserve">Кабачки свежие </t>
  </si>
  <si>
    <t>Баклажаны свежие</t>
  </si>
  <si>
    <t>Виноград</t>
  </si>
  <si>
    <t>Банан свежий</t>
  </si>
  <si>
    <t>Киви</t>
  </si>
  <si>
    <t xml:space="preserve">Сосиски говяжьи </t>
  </si>
  <si>
    <t xml:space="preserve">Рулет из мяса птицы </t>
  </si>
  <si>
    <t xml:space="preserve">Колбаса сырокопчёная-полусухая </t>
  </si>
  <si>
    <t>Ветчина из индейки</t>
  </si>
  <si>
    <t>Пера испанская с вином, с/к,полусухая,в/у</t>
  </si>
  <si>
    <t>Крем-паштет с утиной печенью (100-175 гр)</t>
  </si>
  <si>
    <t>Салями ,с/к,п/сух</t>
  </si>
  <si>
    <t>Бекон с/к</t>
  </si>
  <si>
    <t>Колбаса в/к,в/с "Московская"</t>
  </si>
  <si>
    <t>Колбаса варёная п/а категория А,"Докторская"</t>
  </si>
  <si>
    <t>Говядина "Деликатесная "</t>
  </si>
  <si>
    <t>Сосиски "Мусульманские"</t>
  </si>
  <si>
    <t>Сыр "Голландский" 45%</t>
  </si>
  <si>
    <t>Сыр "Маасдам" 45%</t>
  </si>
  <si>
    <t>Сыр "Мраморный" 45%</t>
  </si>
  <si>
    <t>Сыр "Фета" 45%</t>
  </si>
  <si>
    <t>Сыр "Мон Блю" с голубой плесенью 50%</t>
  </si>
  <si>
    <t>Сыр Брынза 45%</t>
  </si>
  <si>
    <t>Сыр "Гауда" 45%</t>
  </si>
  <si>
    <t>Сыр "Тильзттер" 45%</t>
  </si>
  <si>
    <t>Сыр "Лангрэ" 45%</t>
  </si>
  <si>
    <t>Сыр "Чёрный Граф" 45%</t>
  </si>
  <si>
    <t>л</t>
  </si>
  <si>
    <t>Молоко п/е 2.5 %</t>
  </si>
  <si>
    <t>Молоко п/е 3.2 %</t>
  </si>
  <si>
    <t>Сметана 15%</t>
  </si>
  <si>
    <t>Сметана 20%</t>
  </si>
  <si>
    <t>Кефир 2.5%</t>
  </si>
  <si>
    <t>Яблоко свежее</t>
  </si>
  <si>
    <t>Сыр "Чёрный Ворон" 50%</t>
  </si>
  <si>
    <t>Сыр "Чёрный Герцог" 50%</t>
  </si>
  <si>
    <t>Сыр творожный сливочный</t>
  </si>
  <si>
    <t>Мясо кролика (тушка). ГОСТ 27747-2016</t>
  </si>
  <si>
    <t>Язык говяжий замороженный. ГОСТ 32244-2013</t>
  </si>
  <si>
    <t>Баранина охлаждённая (задняя нога) первая категория.ГОСТ 31777-2112</t>
  </si>
  <si>
    <t>Сало-шпиг.ГОСТ Р 55485-2013</t>
  </si>
  <si>
    <t>Сало (для засолки).ГОСТ Р 55485-2013</t>
  </si>
  <si>
    <t>Мясо уток.ГОСТ 31990-2012</t>
  </si>
  <si>
    <t>Маргарин .ГОСТ 32188-2013</t>
  </si>
  <si>
    <t>Консервы молочные.Молоко и сливки сгущённые с сахаром.ГОСТ 32260-2013</t>
  </si>
  <si>
    <t xml:space="preserve">Сыр "Российский" 50% </t>
  </si>
  <si>
    <t>Сыр  "Сливочный" 50%</t>
  </si>
  <si>
    <t>Сыр плавленый, порционный .ГОСТ 31690-2013</t>
  </si>
  <si>
    <t>Сыр "Пармезан" Де Люкс 45% ГОСТ 32260-2013</t>
  </si>
  <si>
    <t>Колбаса с/к,в/с "Зернистая.ГОСТ 3133708-5015</t>
  </si>
  <si>
    <t>Мясо копчёно-варёное из свинины - грудинка, окорок.ГОСТ Р 54043-2010</t>
  </si>
  <si>
    <t>Сало солёное "по-Белорусски".ГОСТ 55485-2013</t>
  </si>
  <si>
    <t>Колбаски охотничьи.Категория А.ГОСТ 34162-2017</t>
  </si>
  <si>
    <t>Бастурма с/в.Категория А.ТУ 9213-00425283-05</t>
  </si>
  <si>
    <t>Паштет печёночный Говядина со сливочным маслом.ГОСТ 12318-91</t>
  </si>
  <si>
    <t>Сардельки с копчёным беконом.ГОСТ 33673-2015</t>
  </si>
  <si>
    <t>Сардельки говяжьи.ГОСТ 33673-2015</t>
  </si>
  <si>
    <t>Сосиски с сыром .ГОСТ 33</t>
  </si>
  <si>
    <t>Горбуша свежемороженная.Потрашённая.Без головы.Первый сорт.ГОСТ 32366-2013</t>
  </si>
  <si>
    <t>Икра лососёвая зернистая.ГОСТ 18173-2004</t>
  </si>
  <si>
    <t>Тушка кальмара свежемороженная. ГОСТ 20414-2011</t>
  </si>
  <si>
    <t>Крабовые палочки.ГОСТ 34432-2018</t>
  </si>
  <si>
    <t>Мясо мидий варёно-мороженое.ГОСТ 32005-2012</t>
  </si>
  <si>
    <t>Морской коктейль с/м 5 компонентов без панцирей.ГОСТ 32366-2013</t>
  </si>
  <si>
    <t>Сельдь, филе сельди.ГОСТ 815-2004.</t>
  </si>
  <si>
    <t>Салат из морской капусты.ГОСТ 31583-2012</t>
  </si>
  <si>
    <t>Скумбрия х/к потрашённая б/г.Первы сорт.ГОСТ 11482-96</t>
  </si>
  <si>
    <t>Барабуля мороженная.ГОСТ 32366-2013</t>
  </si>
  <si>
    <t>Лосось с/м б/г(категория Supererior,Ordinary).ГОСТ 2366-2013</t>
  </si>
  <si>
    <t>Пангасиус филе.ГОСТ 3948-2016</t>
  </si>
  <si>
    <t>Скумбрия с/м с/г.ГОСТ Р 51493-99 либо ГОСТ 32366-2013</t>
  </si>
  <si>
    <t>Креветки с/м.Варёно-мороженная с хвостом.ГОСТ 20845-2022</t>
  </si>
  <si>
    <t>Консервы из печени трески.ГОСТ 13272-2009</t>
  </si>
  <si>
    <t>Окунь с/м.ГОСТ 32366-2013</t>
  </si>
  <si>
    <t>№ п/п</t>
  </si>
  <si>
    <t>Наименование товара  и его характеристики</t>
  </si>
  <si>
    <t>Ед. изм</t>
  </si>
  <si>
    <t>Необходимые требования</t>
  </si>
  <si>
    <t>Объем закупки в ед. изм.</t>
  </si>
  <si>
    <t>Итого</t>
  </si>
  <si>
    <t>кг (шт)</t>
  </si>
  <si>
    <t>Соответствие ГОСТам Р 56827-2015, 32856-2014, Р 51809-2001, Р 54683-2011, Р 54683-2011. Качество и безопасность продуктов подтверждена сан-эпидемиологическими заключениями, ветеринарными свидетельствами , сертификатами соответствия, декларациями о  соответствии, удостоверениями качества.</t>
  </si>
  <si>
    <t xml:space="preserve">кг 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</si>
  <si>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 должен предложить товар, соответствующий требованиям, указанным в таблице, в том числе указанным товарным знакам, фирменным наименованиям и наименованиям производителей или аналог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</si>
  <si>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 должен предложить товар, соответствующий требованиям, указанным в таблице, в том числе указанным товарным знакам, фирменным наименованиям и наименованиям производителей или аналог. Качество и безопасность продуктов подтверждена сан-эпидемиологическими заключениями, ветеринарными свидетельствами , сертификатами соответствия, декларациями о  соответствии, удостоверениями качества.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</si>
  <si>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Качество и безопасность продуктов подтверждена сан-эпидемиологическими заключениями, ветеринарными свидетельствами , сертификатами соответствия, декларациями о  соответствии, удостоверениями качества.</t>
  </si>
  <si>
    <t>л (кг)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</si>
  <si>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 должен предложить товар, соответствующий требованиям, указанным в таблице, в том числе указанным товарным знакам, фирменным наименованиям и наименованиям производителей или аналог.</t>
  </si>
  <si>
    <t>Сайда тушка с/м,б/г.ГОСТ 32366-2013</t>
  </si>
  <si>
    <t>Ветчина варёная в оболочке для детского питания.ГОСТ Р 54753-2011</t>
  </si>
  <si>
    <t>Грудинка с/к</t>
  </si>
  <si>
    <t>Окорок свиной к/в охл</t>
  </si>
  <si>
    <t>Сосиски свиные</t>
  </si>
  <si>
    <t>Сосиски куриные</t>
  </si>
  <si>
    <t>Майонез 67%  Тогрус, Махеевъ, Мечта хозяйки,  Ряба, Слобода и соусы майонезные. ГОСТ 31761-2012</t>
  </si>
  <si>
    <t>Кижуч с/м б/г. Сорт первый.ГОСТ 32366-2013</t>
  </si>
  <si>
    <t>Форель с/м б/г. Сорт первый.ГОСТ 2366-2013</t>
  </si>
  <si>
    <t>Филе тунца с/м ГОСТ 3948-2016</t>
  </si>
  <si>
    <t>Филе минтая с/м ГОСТ 3948-2016</t>
  </si>
  <si>
    <t>Филе палтуса с/м ГОСТ 3948-2016</t>
  </si>
  <si>
    <t>ЛОТ МЯСО № 6</t>
  </si>
  <si>
    <t>Огурц грунтовой</t>
  </si>
  <si>
    <t>Огурец тепличный</t>
  </si>
  <si>
    <t>Перец болгарский тепличный</t>
  </si>
  <si>
    <t xml:space="preserve">Помидор свежие </t>
  </si>
  <si>
    <t>Кабачки тепличные</t>
  </si>
  <si>
    <t>Баклажаны тепличные</t>
  </si>
  <si>
    <t xml:space="preserve">Гранат </t>
  </si>
  <si>
    <t>Дыня</t>
  </si>
  <si>
    <t>Арбуз</t>
  </si>
  <si>
    <t>Слива крупноплодная</t>
  </si>
  <si>
    <t>Клубника</t>
  </si>
  <si>
    <t>Черешня</t>
  </si>
  <si>
    <t>Вишня свежая</t>
  </si>
  <si>
    <t>Персики и нектарин свежие</t>
  </si>
  <si>
    <t>Абрикос свежий</t>
  </si>
  <si>
    <t xml:space="preserve">Капуста молодая </t>
  </si>
  <si>
    <t>Салаты свежие: Айсберг, Лолло-Росо, Лолло-Бьендо, Фризе,Романо.</t>
  </si>
  <si>
    <t>Колбаса "Милано", "Верона", "Сальчичон" с/п, охл., в/у фасованная 90 гр.ТУ 10.13.14-003-13088539-1</t>
  </si>
  <si>
    <t>Начальная (максимальная) цена лота:</t>
  </si>
  <si>
    <t>Начальная (максимальная) цена:</t>
  </si>
  <si>
    <t>Начальная (максимальная) цена</t>
  </si>
  <si>
    <t xml:space="preserve">ЛОТ  №3 МОЛОКО И МОЛОЧНАЯ ПРОДУКЦИЯ </t>
  </si>
  <si>
    <t xml:space="preserve">ЛОТ №5 МЯСНЫЕ И КОЛБАСНЫЕ ИЗДЕЛИЯ </t>
  </si>
  <si>
    <t xml:space="preserve">ЛОТ №4 МОЛОЧНО - ЖИРОВАЯ ПРОДУКЦИЯ </t>
  </si>
  <si>
    <t xml:space="preserve">Йогурт 2.5% </t>
  </si>
  <si>
    <t>Сырок плавленный</t>
  </si>
  <si>
    <t>Ряженка 3,2%</t>
  </si>
  <si>
    <t>Масло сливочное 72,5% весовое</t>
  </si>
  <si>
    <t>Сырок глазир.(ванилин,вишня,какао,малина,сгущенка,кокос) 40гр</t>
  </si>
  <si>
    <t>Маргарин жирногсть от 82%</t>
  </si>
  <si>
    <t>Сливки питьевые  т/пак 33 %.ГОСТ 31688-2012</t>
  </si>
  <si>
    <t>Сливки порционные для кофе 10%, стерилизованные . ГОСТ 31451-2013</t>
  </si>
  <si>
    <t>Масло сладкосливочное резанное в пачках.</t>
  </si>
  <si>
    <t>Молоко 2.5%  пл.или ТП</t>
  </si>
  <si>
    <t>Молоко 3.2 % пл.или ТП</t>
  </si>
  <si>
    <t>Масло сливочное 82.5%</t>
  </si>
  <si>
    <t>Сыр "моццарелла" в рассоле</t>
  </si>
  <si>
    <t>Сыр "моццарелла" 45%</t>
  </si>
  <si>
    <t>Колбаса сервелат в/к</t>
  </si>
  <si>
    <t>Сарделька 1 сорт свинина/курица</t>
  </si>
  <si>
    <t>Вырезка говяжья. .ГОСТ 33818-2016</t>
  </si>
  <si>
    <t>Говядина 1 сорт. .ГОСТ Р 54704-2011</t>
  </si>
  <si>
    <t>Говядина.ГОСТ31797-2012</t>
  </si>
  <si>
    <t>Говядина мякоть, лопатка,грудинка. ".ГОСТ 31797-2012</t>
  </si>
  <si>
    <t>Говядина котлетное мясо. ГОСТ Р 54754-2011</t>
  </si>
  <si>
    <t>Свинина котлетное мясо.. ГОСТ Р 54754-2011</t>
  </si>
  <si>
    <t>Печень говяжья свежемороженная.ГОСТ 32244-2013</t>
  </si>
  <si>
    <t>Свинина в/с.</t>
  </si>
  <si>
    <t>Свинина 1 сорт (лопатка).  ГОСТ 31778-2012</t>
  </si>
  <si>
    <t>Свинина шея.ГОСТ 31778-2012</t>
  </si>
  <si>
    <t>Рулька свиная.ГОСТ  Р 51074-2003</t>
  </si>
  <si>
    <t>Свиные рёбра.в.с.ГОСТ Р 51074-2003</t>
  </si>
  <si>
    <t>Окорок свиной..ГОСТ Р 51074-2003</t>
  </si>
  <si>
    <t>Свинно-поясничный отруб свинины бескостный,замороженный.ГОСТ 31778-2012</t>
  </si>
  <si>
    <t>Грудка куриная замороженная. . ГОСТ 31962-2013</t>
  </si>
  <si>
    <t>Мясо перепелов (тушка).Сорт первый..ГОСТ Р 54673-2011</t>
  </si>
  <si>
    <t>Цыплята-бройлер,тушки кур потрашённые замороженные.Сорт первый..ГОСТ 31962-2013</t>
  </si>
  <si>
    <t>Бедро куриное замороженное .ГОСТ 31962-2013</t>
  </si>
  <si>
    <t>Печень куриная свежемороженная  ГОСТ  Р 31657-2012</t>
  </si>
  <si>
    <t>Филе индейки свежемороженное. ГОСТ 314732012</t>
  </si>
  <si>
    <t>Говядина 1 категории..ГОСТ31797-2012</t>
  </si>
  <si>
    <t>Вырезка свиная. ГОСТ 33818-2016</t>
  </si>
  <si>
    <t>Стейк на кости из свинины с/м .ГОСТ 31778-2012</t>
  </si>
  <si>
    <t xml:space="preserve">Консервы рыбные"Сардина ключ ".ГОСТ 7454-2007 </t>
  </si>
  <si>
    <t>Консервы рыбные ключ .ГОСТ 13865-2000</t>
  </si>
  <si>
    <t>Консервы рыбные ключ"Шпроты ".консервированные.ГОСТ 13865-2000</t>
  </si>
  <si>
    <t>Филе горбуши с.м. ГОСТ 3948-2016</t>
  </si>
  <si>
    <t>Мойва с.м. ГОСТ 2366-2013</t>
  </si>
  <si>
    <t>Мидии в ракушке с.м. ту.</t>
  </si>
  <si>
    <t>Ставрида с.м ГОСТ 32366-2013</t>
  </si>
  <si>
    <t>Калкан с.м.</t>
  </si>
  <si>
    <t>Редька чёрная/белая</t>
  </si>
  <si>
    <t>Зелень,укроп,петрушка,кинза,базилик,мята</t>
  </si>
  <si>
    <t>Помидор Черри</t>
  </si>
  <si>
    <t>Капуста квашеная</t>
  </si>
  <si>
    <t>Капуста Пелюстка со свеклой</t>
  </si>
  <si>
    <t>Помидор зелёный бочковой</t>
  </si>
  <si>
    <t>Помидор красный бочковой</t>
  </si>
  <si>
    <t>Огурец бочковой</t>
  </si>
  <si>
    <t>Спаржа маринованная</t>
  </si>
  <si>
    <t>Баклажаны по-корейски</t>
  </si>
  <si>
    <t>Кабачки маринованные</t>
  </si>
  <si>
    <t>Цветная капуста по-корейски</t>
  </si>
  <si>
    <t>Морковь по-корейски</t>
  </si>
  <si>
    <t>Маринованный чеснок</t>
  </si>
  <si>
    <t>Колбаса п/к,в/с Сервелат "Московский".ГОСТ 31785-2112</t>
  </si>
  <si>
    <t>Минтай с/м потрошёный б/г.Сорт первый. ГОСТ 32366-2013</t>
  </si>
  <si>
    <t>Хек с/м потрошёный б/г.Сорт первый.Р/р 25-35 см.ГОСТ 32366-2013</t>
  </si>
  <si>
    <t>Треска с/м потрошёная б/г.Сорт первый.ГОСТ 32366-2013</t>
  </si>
  <si>
    <t xml:space="preserve">Грейпфрут </t>
  </si>
  <si>
    <t>ЛОТ №7 РЫБА,РЫБНАЯ ПРОДУКЦИЯ И МОРЕПРОДУКТЫ</t>
  </si>
  <si>
    <t xml:space="preserve">ЛОТ №8 СВЕЖИЕ ОВОЩИ.ФРУКТЫ. СОЛЕНИЯ БОЧКОВЫЕ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</si>
</sst>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4" fontId="3" fillId="0" borderId="1" xfId="0" applyNumberFormat="1" applyFont="1" applyFill="1" applyBorder="1"/>
    <xf numFmtId="0" fontId="4" fillId="0" borderId="0" xfId="0" applyFont="1"/>
    <xf numFmtId="2" fontId="4" fillId="0" borderId="1" xfId="0" applyNumberFormat="1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/>
    <xf numFmtId="0" fontId="4" fillId="0" borderId="1" xfId="0" applyFont="1" applyBorder="1"/>
    <xf numFmtId="0" fontId="4" fillId="0" borderId="1" xfId="0" applyFont="1" applyFill="1" applyBorder="1"/>
    <xf numFmtId="3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/>
    <xf numFmtId="0" fontId="3" fillId="0" borderId="2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4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/>
    <xf numFmtId="0" fontId="4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wrapText="1"/>
    </xf>
    <xf numFmtId="4" fontId="3" fillId="0" borderId="8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3" fontId="2" fillId="0" borderId="5" xfId="0" applyNumberFormat="1" applyFont="1" applyFill="1" applyBorder="1" applyAlignment="1">
      <alignment wrapText="1"/>
    </xf>
    <xf numFmtId="2" fontId="4" fillId="0" borderId="10" xfId="0" applyNumberFormat="1" applyFont="1" applyFill="1" applyBorder="1"/>
    <xf numFmtId="2" fontId="4" fillId="0" borderId="5" xfId="0" applyNumberFormat="1" applyFont="1" applyFill="1" applyBorder="1"/>
    <xf numFmtId="0" fontId="4" fillId="0" borderId="5" xfId="0" applyFont="1" applyFill="1" applyBorder="1"/>
    <xf numFmtId="0" fontId="4" fillId="0" borderId="0" xfId="0" applyFont="1" applyAlignment="1">
      <alignment horizontal="left"/>
    </xf>
    <xf numFmtId="4" fontId="2" fillId="0" borderId="2" xfId="0" applyNumberFormat="1" applyFont="1" applyFill="1" applyBorder="1" applyAlignment="1">
      <alignment horizontal="right" wrapText="1"/>
    </xf>
    <xf numFmtId="4" fontId="2" fillId="0" borderId="8" xfId="0" applyNumberFormat="1" applyFont="1" applyFill="1" applyBorder="1" applyAlignment="1">
      <alignment horizontal="right" wrapText="1"/>
    </xf>
    <xf numFmtId="4" fontId="2" fillId="0" borderId="8" xfId="0" applyNumberFormat="1" applyFont="1" applyBorder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1"/>
  <sheetViews>
    <sheetView view="pageBreakPreview" zoomScaleNormal="100" zoomScaleSheetLayoutView="100" workbookViewId="0">
      <selection activeCell="C27" sqref="C27:E27"/>
    </sheetView>
  </sheetViews>
  <sheetFormatPr defaultColWidth="8.85546875" defaultRowHeight="15" x14ac:dyDescent="0.25"/>
  <cols>
    <col min="1" max="1" width="4.7109375" style="26" customWidth="1"/>
    <col min="2" max="2" width="32.42578125" style="26" customWidth="1"/>
    <col min="3" max="3" width="49.140625" style="26" customWidth="1"/>
    <col min="4" max="4" width="8.28515625" style="26" bestFit="1" customWidth="1"/>
    <col min="5" max="5" width="14" style="26" bestFit="1" customWidth="1"/>
    <col min="6" max="16384" width="8.85546875" style="26"/>
  </cols>
  <sheetData>
    <row r="1" spans="1:5" x14ac:dyDescent="0.25">
      <c r="A1" s="25"/>
      <c r="B1" s="25"/>
      <c r="C1" s="25"/>
      <c r="D1" s="25"/>
      <c r="E1" s="25"/>
    </row>
    <row r="2" spans="1:5" s="28" customFormat="1" ht="18.75" x14ac:dyDescent="0.3">
      <c r="A2" s="83" t="s">
        <v>155</v>
      </c>
      <c r="B2" s="83"/>
      <c r="C2" s="83"/>
      <c r="D2" s="83"/>
      <c r="E2" s="83"/>
    </row>
    <row r="3" spans="1:5" s="28" customFormat="1" ht="47.25" x14ac:dyDescent="0.25">
      <c r="A3" s="29" t="s">
        <v>107</v>
      </c>
      <c r="B3" s="29" t="s">
        <v>108</v>
      </c>
      <c r="C3" s="29" t="s">
        <v>110</v>
      </c>
      <c r="D3" s="29" t="s">
        <v>109</v>
      </c>
      <c r="E3" s="29" t="s">
        <v>111</v>
      </c>
    </row>
    <row r="4" spans="1:5" s="28" customFormat="1" ht="15.75" x14ac:dyDescent="0.25">
      <c r="A4" s="30">
        <v>1</v>
      </c>
      <c r="B4" s="31">
        <v>2</v>
      </c>
      <c r="C4" s="32">
        <v>3</v>
      </c>
      <c r="D4" s="30">
        <v>4</v>
      </c>
      <c r="E4" s="31">
        <v>5</v>
      </c>
    </row>
    <row r="5" spans="1:5" ht="15.75" x14ac:dyDescent="0.25">
      <c r="A5" s="33">
        <v>1</v>
      </c>
      <c r="B5" s="33" t="s">
        <v>158</v>
      </c>
      <c r="C5" s="84" t="s">
        <v>118</v>
      </c>
      <c r="D5" s="45" t="s">
        <v>60</v>
      </c>
      <c r="E5" s="34">
        <v>1800</v>
      </c>
    </row>
    <row r="6" spans="1:5" ht="15.75" x14ac:dyDescent="0.25">
      <c r="A6" s="33">
        <v>2</v>
      </c>
      <c r="B6" s="33" t="s">
        <v>167</v>
      </c>
      <c r="C6" s="85"/>
      <c r="D6" s="45" t="s">
        <v>60</v>
      </c>
      <c r="E6" s="34">
        <v>1220</v>
      </c>
    </row>
    <row r="7" spans="1:5" ht="15.75" x14ac:dyDescent="0.25">
      <c r="A7" s="33">
        <v>3</v>
      </c>
      <c r="B7" s="33" t="s">
        <v>168</v>
      </c>
      <c r="C7" s="85"/>
      <c r="D7" s="45" t="s">
        <v>60</v>
      </c>
      <c r="E7" s="34">
        <v>1150</v>
      </c>
    </row>
    <row r="8" spans="1:5" ht="15.75" x14ac:dyDescent="0.25">
      <c r="A8" s="33">
        <v>4</v>
      </c>
      <c r="B8" s="33" t="s">
        <v>61</v>
      </c>
      <c r="C8" s="85"/>
      <c r="D8" s="45" t="s">
        <v>60</v>
      </c>
      <c r="E8" s="34">
        <v>500</v>
      </c>
    </row>
    <row r="9" spans="1:5" ht="15.75" x14ac:dyDescent="0.25">
      <c r="A9" s="33">
        <v>5</v>
      </c>
      <c r="B9" s="33" t="s">
        <v>62</v>
      </c>
      <c r="C9" s="85"/>
      <c r="D9" s="45" t="s">
        <v>0</v>
      </c>
      <c r="E9" s="34">
        <v>420</v>
      </c>
    </row>
    <row r="10" spans="1:5" ht="15.75" x14ac:dyDescent="0.25">
      <c r="A10" s="33">
        <v>6</v>
      </c>
      <c r="B10" s="33" t="s">
        <v>2</v>
      </c>
      <c r="C10" s="85"/>
      <c r="D10" s="45" t="s">
        <v>0</v>
      </c>
      <c r="E10" s="34">
        <v>600</v>
      </c>
    </row>
    <row r="11" spans="1:5" ht="15.75" x14ac:dyDescent="0.25">
      <c r="A11" s="33">
        <v>7</v>
      </c>
      <c r="B11" s="33" t="s">
        <v>1</v>
      </c>
      <c r="C11" s="85"/>
      <c r="D11" s="45" t="s">
        <v>0</v>
      </c>
      <c r="E11" s="34">
        <v>800</v>
      </c>
    </row>
    <row r="12" spans="1:5" ht="15.75" x14ac:dyDescent="0.25">
      <c r="A12" s="33">
        <v>8</v>
      </c>
      <c r="B12" s="33" t="s">
        <v>159</v>
      </c>
      <c r="C12" s="85"/>
      <c r="D12" s="45" t="s">
        <v>0</v>
      </c>
      <c r="E12" s="34">
        <v>100</v>
      </c>
    </row>
    <row r="13" spans="1:5" ht="15.75" x14ac:dyDescent="0.25">
      <c r="A13" s="33">
        <v>9</v>
      </c>
      <c r="B13" s="33" t="s">
        <v>63</v>
      </c>
      <c r="C13" s="85"/>
      <c r="D13" s="45" t="s">
        <v>0</v>
      </c>
      <c r="E13" s="34">
        <v>800</v>
      </c>
    </row>
    <row r="14" spans="1:5" ht="15.75" x14ac:dyDescent="0.25">
      <c r="A14" s="33">
        <v>10</v>
      </c>
      <c r="B14" s="33" t="s">
        <v>64</v>
      </c>
      <c r="C14" s="85"/>
      <c r="D14" s="45" t="s">
        <v>0</v>
      </c>
      <c r="E14" s="34">
        <f>1800/3</f>
        <v>600</v>
      </c>
    </row>
    <row r="15" spans="1:5" ht="15.75" customHeight="1" x14ac:dyDescent="0.25">
      <c r="A15" s="33">
        <v>11</v>
      </c>
      <c r="B15" s="33" t="s">
        <v>65</v>
      </c>
      <c r="C15" s="85"/>
      <c r="D15" s="46" t="s">
        <v>60</v>
      </c>
      <c r="E15" s="47">
        <v>3000</v>
      </c>
    </row>
    <row r="16" spans="1:5" ht="30" customHeight="1" x14ac:dyDescent="0.25">
      <c r="A16" s="33">
        <v>12</v>
      </c>
      <c r="B16" s="33" t="s">
        <v>161</v>
      </c>
      <c r="C16" s="85"/>
      <c r="D16" s="45" t="s">
        <v>0</v>
      </c>
      <c r="E16" s="34">
        <v>900</v>
      </c>
    </row>
    <row r="17" spans="1:5" ht="30.75" customHeight="1" x14ac:dyDescent="0.25">
      <c r="A17" s="33">
        <v>13</v>
      </c>
      <c r="B17" s="33" t="s">
        <v>169</v>
      </c>
      <c r="C17" s="85"/>
      <c r="D17" s="45" t="s">
        <v>0</v>
      </c>
      <c r="E17" s="34">
        <v>600</v>
      </c>
    </row>
    <row r="18" spans="1:5" ht="31.5" x14ac:dyDescent="0.25">
      <c r="A18" s="33">
        <v>14</v>
      </c>
      <c r="B18" s="33" t="s">
        <v>166</v>
      </c>
      <c r="C18" s="85"/>
      <c r="D18" s="45" t="s">
        <v>0</v>
      </c>
      <c r="E18" s="34">
        <f>2000-1600</f>
        <v>400</v>
      </c>
    </row>
    <row r="19" spans="1:5" ht="15.75" x14ac:dyDescent="0.25">
      <c r="A19" s="33">
        <v>15</v>
      </c>
      <c r="B19" s="33" t="s">
        <v>160</v>
      </c>
      <c r="C19" s="85"/>
      <c r="D19" s="45" t="s">
        <v>60</v>
      </c>
      <c r="E19" s="34">
        <v>722</v>
      </c>
    </row>
    <row r="20" spans="1:5" ht="51.75" customHeight="1" x14ac:dyDescent="0.25">
      <c r="A20" s="33">
        <v>16</v>
      </c>
      <c r="B20" s="33" t="s">
        <v>162</v>
      </c>
      <c r="C20" s="85"/>
      <c r="D20" s="45" t="s">
        <v>0</v>
      </c>
      <c r="E20" s="34">
        <v>290</v>
      </c>
    </row>
    <row r="21" spans="1:5" ht="15.75" x14ac:dyDescent="0.25">
      <c r="A21" s="33"/>
      <c r="B21" s="33"/>
      <c r="C21" s="85"/>
      <c r="D21" s="46"/>
      <c r="E21" s="47"/>
    </row>
    <row r="22" spans="1:5" ht="15.75" x14ac:dyDescent="0.25">
      <c r="A22" s="86" t="s">
        <v>112</v>
      </c>
      <c r="B22" s="86"/>
      <c r="C22" s="87"/>
      <c r="D22" s="37" t="s">
        <v>119</v>
      </c>
      <c r="E22" s="38"/>
    </row>
    <row r="23" spans="1:5" ht="15.75" x14ac:dyDescent="0.25">
      <c r="A23" s="53" t="s">
        <v>152</v>
      </c>
      <c r="B23" s="53"/>
      <c r="C23" s="54"/>
      <c r="D23" s="10"/>
      <c r="E23" s="66">
        <v>5000000</v>
      </c>
    </row>
    <row r="24" spans="1:5" ht="15.75" x14ac:dyDescent="0.25">
      <c r="A24" s="57"/>
      <c r="B24" s="57"/>
      <c r="C24" s="57"/>
      <c r="D24" s="58"/>
    </row>
    <row r="25" spans="1:5" ht="15.75" x14ac:dyDescent="0.25">
      <c r="B25" s="39"/>
      <c r="C25" s="88"/>
      <c r="D25" s="88"/>
      <c r="E25" s="88"/>
    </row>
    <row r="26" spans="1:5" ht="15.75" x14ac:dyDescent="0.25">
      <c r="B26" s="39"/>
      <c r="C26" s="70"/>
      <c r="D26" s="39"/>
      <c r="E26" s="39"/>
    </row>
    <row r="27" spans="1:5" ht="15.75" x14ac:dyDescent="0.25">
      <c r="B27" s="39"/>
      <c r="C27" s="88"/>
      <c r="D27" s="88"/>
      <c r="E27" s="88"/>
    </row>
    <row r="28" spans="1:5" ht="15.75" x14ac:dyDescent="0.25">
      <c r="B28" s="39"/>
      <c r="C28" s="70"/>
      <c r="D28" s="39"/>
      <c r="E28" s="39"/>
    </row>
    <row r="29" spans="1:5" ht="15.75" x14ac:dyDescent="0.25">
      <c r="B29" s="39"/>
      <c r="C29" s="88"/>
      <c r="D29" s="88"/>
      <c r="E29" s="88"/>
    </row>
    <row r="30" spans="1:5" ht="15.75" x14ac:dyDescent="0.25">
      <c r="B30" s="39"/>
      <c r="C30" s="39"/>
      <c r="D30" s="39"/>
      <c r="E30" s="39"/>
    </row>
    <row r="31" spans="1:5" ht="15.75" x14ac:dyDescent="0.25">
      <c r="B31" s="39"/>
      <c r="C31" s="39"/>
      <c r="D31" s="82"/>
      <c r="E31" s="82"/>
    </row>
  </sheetData>
  <mergeCells count="7">
    <mergeCell ref="D31:E31"/>
    <mergeCell ref="A2:E2"/>
    <mergeCell ref="C5:C21"/>
    <mergeCell ref="A22:C22"/>
    <mergeCell ref="C25:E25"/>
    <mergeCell ref="C27:E27"/>
    <mergeCell ref="C29:E2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36"/>
  <sheetViews>
    <sheetView view="pageBreakPreview" zoomScaleNormal="100" zoomScaleSheetLayoutView="100" workbookViewId="0">
      <selection activeCell="C39" sqref="C39"/>
    </sheetView>
  </sheetViews>
  <sheetFormatPr defaultRowHeight="15" x14ac:dyDescent="0.25"/>
  <cols>
    <col min="1" max="1" width="4.7109375" customWidth="1"/>
    <col min="2" max="2" width="63.28515625" customWidth="1"/>
    <col min="3" max="3" width="42.85546875" customWidth="1"/>
    <col min="4" max="4" width="8.28515625" bestFit="1" customWidth="1"/>
    <col min="5" max="5" width="14" bestFit="1" customWidth="1"/>
  </cols>
  <sheetData>
    <row r="1" spans="1:5" s="1" customFormat="1" ht="18.75" x14ac:dyDescent="0.3">
      <c r="A1" s="76" t="s">
        <v>157</v>
      </c>
      <c r="B1" s="76"/>
      <c r="C1" s="76"/>
      <c r="D1" s="76"/>
      <c r="E1" s="76"/>
    </row>
    <row r="2" spans="1:5" s="1" customFormat="1" ht="71.25" customHeight="1" x14ac:dyDescent="0.25">
      <c r="A2" s="11" t="s">
        <v>107</v>
      </c>
      <c r="B2" s="11" t="s">
        <v>108</v>
      </c>
      <c r="C2" s="11" t="s">
        <v>110</v>
      </c>
      <c r="D2" s="11" t="s">
        <v>109</v>
      </c>
      <c r="E2" s="11" t="s">
        <v>111</v>
      </c>
    </row>
    <row r="3" spans="1:5" s="1" customFormat="1" ht="15.75" x14ac:dyDescent="0.25">
      <c r="A3" s="12">
        <v>1</v>
      </c>
      <c r="B3" s="13">
        <v>2</v>
      </c>
      <c r="C3" s="14">
        <v>3</v>
      </c>
      <c r="D3" s="12">
        <v>4</v>
      </c>
      <c r="E3" s="13">
        <v>5</v>
      </c>
    </row>
    <row r="4" spans="1:5" ht="31.5" x14ac:dyDescent="0.25">
      <c r="A4" s="2">
        <v>1</v>
      </c>
      <c r="B4" s="2" t="s">
        <v>127</v>
      </c>
      <c r="C4" s="77" t="s">
        <v>118</v>
      </c>
      <c r="D4" s="4" t="s">
        <v>0</v>
      </c>
      <c r="E4" s="2">
        <v>900</v>
      </c>
    </row>
    <row r="5" spans="1:5" ht="15.75" x14ac:dyDescent="0.25">
      <c r="A5" s="2">
        <v>2</v>
      </c>
      <c r="B5" s="2" t="s">
        <v>163</v>
      </c>
      <c r="C5" s="79"/>
      <c r="D5" s="4" t="s">
        <v>0</v>
      </c>
      <c r="E5" s="2">
        <v>200</v>
      </c>
    </row>
    <row r="6" spans="1:5" ht="15.75" x14ac:dyDescent="0.25">
      <c r="A6" s="2">
        <v>3</v>
      </c>
      <c r="B6" s="2" t="s">
        <v>76</v>
      </c>
      <c r="C6" s="78"/>
      <c r="D6" s="4" t="s">
        <v>0</v>
      </c>
      <c r="E6" s="2">
        <v>80</v>
      </c>
    </row>
    <row r="7" spans="1:5" ht="31.5" x14ac:dyDescent="0.25">
      <c r="A7" s="2">
        <v>4</v>
      </c>
      <c r="B7" s="2" t="s">
        <v>77</v>
      </c>
      <c r="C7" s="78"/>
      <c r="D7" s="4" t="s">
        <v>0</v>
      </c>
      <c r="E7" s="2">
        <v>280</v>
      </c>
    </row>
    <row r="8" spans="1:5" ht="20.45" customHeight="1" x14ac:dyDescent="0.25">
      <c r="A8" s="2">
        <v>5</v>
      </c>
      <c r="B8" s="2" t="s">
        <v>164</v>
      </c>
      <c r="C8" s="78"/>
      <c r="D8" s="4" t="s">
        <v>0</v>
      </c>
      <c r="E8" s="2">
        <v>320</v>
      </c>
    </row>
    <row r="9" spans="1:5" ht="33" customHeight="1" x14ac:dyDescent="0.25">
      <c r="A9" s="2">
        <v>6</v>
      </c>
      <c r="B9" s="2" t="s">
        <v>165</v>
      </c>
      <c r="C9" s="78"/>
      <c r="D9" s="4"/>
      <c r="E9" s="2">
        <v>200</v>
      </c>
    </row>
    <row r="10" spans="1:5" ht="15.75" x14ac:dyDescent="0.25">
      <c r="A10" s="2">
        <v>7</v>
      </c>
      <c r="B10" s="2" t="s">
        <v>80</v>
      </c>
      <c r="C10" s="78"/>
      <c r="D10" s="4" t="s">
        <v>0</v>
      </c>
      <c r="E10" s="2">
        <v>80</v>
      </c>
    </row>
    <row r="11" spans="1:5" ht="15.75" x14ac:dyDescent="0.25">
      <c r="A11" s="2">
        <v>8</v>
      </c>
      <c r="B11" s="2" t="s">
        <v>78</v>
      </c>
      <c r="C11" s="78"/>
      <c r="D11" s="4" t="s">
        <v>0</v>
      </c>
      <c r="E11" s="2">
        <v>580</v>
      </c>
    </row>
    <row r="12" spans="1:5" ht="15.75" x14ac:dyDescent="0.25">
      <c r="A12" s="2">
        <v>9</v>
      </c>
      <c r="B12" s="2" t="s">
        <v>79</v>
      </c>
      <c r="C12" s="78"/>
      <c r="D12" s="4" t="s">
        <v>0</v>
      </c>
      <c r="E12" s="2">
        <v>595</v>
      </c>
    </row>
    <row r="13" spans="1:5" ht="15.75" x14ac:dyDescent="0.25">
      <c r="A13" s="2">
        <v>10</v>
      </c>
      <c r="B13" s="2" t="s">
        <v>50</v>
      </c>
      <c r="C13" s="78"/>
      <c r="D13" s="4" t="s">
        <v>0</v>
      </c>
      <c r="E13" s="2">
        <v>460</v>
      </c>
    </row>
    <row r="14" spans="1:5" ht="15.75" x14ac:dyDescent="0.25">
      <c r="A14" s="2">
        <v>11</v>
      </c>
      <c r="B14" s="2" t="s">
        <v>51</v>
      </c>
      <c r="C14" s="78"/>
      <c r="D14" s="4" t="s">
        <v>0</v>
      </c>
      <c r="E14" s="2">
        <v>520</v>
      </c>
    </row>
    <row r="15" spans="1:5" ht="15.75" x14ac:dyDescent="0.25">
      <c r="A15" s="2">
        <v>12</v>
      </c>
      <c r="B15" s="2" t="s">
        <v>52</v>
      </c>
      <c r="C15" s="78"/>
      <c r="D15" s="4" t="s">
        <v>0</v>
      </c>
      <c r="E15" s="2">
        <v>460</v>
      </c>
    </row>
    <row r="16" spans="1:5" ht="15.75" x14ac:dyDescent="0.25">
      <c r="A16" s="2">
        <v>13</v>
      </c>
      <c r="B16" s="2" t="s">
        <v>53</v>
      </c>
      <c r="C16" s="78"/>
      <c r="D16" s="4" t="s">
        <v>0</v>
      </c>
      <c r="E16" s="2">
        <v>60</v>
      </c>
    </row>
    <row r="17" spans="1:5" ht="15.75" x14ac:dyDescent="0.25">
      <c r="A17" s="2">
        <v>14</v>
      </c>
      <c r="B17" s="2" t="s">
        <v>54</v>
      </c>
      <c r="C17" s="78"/>
      <c r="D17" s="4" t="s">
        <v>0</v>
      </c>
      <c r="E17" s="2">
        <v>10</v>
      </c>
    </row>
    <row r="18" spans="1:5" ht="15.75" x14ac:dyDescent="0.25">
      <c r="A18" s="2">
        <v>15</v>
      </c>
      <c r="B18" s="2" t="s">
        <v>81</v>
      </c>
      <c r="C18" s="78"/>
      <c r="D18" s="4" t="s">
        <v>0</v>
      </c>
      <c r="E18" s="2">
        <f>300/15</f>
        <v>20</v>
      </c>
    </row>
    <row r="19" spans="1:5" ht="15.75" x14ac:dyDescent="0.25">
      <c r="A19" s="2">
        <v>16</v>
      </c>
      <c r="B19" s="2" t="s">
        <v>55</v>
      </c>
      <c r="C19" s="78"/>
      <c r="D19" s="4" t="s">
        <v>0</v>
      </c>
      <c r="E19" s="2">
        <v>22</v>
      </c>
    </row>
    <row r="20" spans="1:5" ht="15.75" x14ac:dyDescent="0.25">
      <c r="A20" s="2">
        <v>17</v>
      </c>
      <c r="B20" s="2" t="s">
        <v>56</v>
      </c>
      <c r="C20" s="78"/>
      <c r="D20" s="4" t="s">
        <v>0</v>
      </c>
      <c r="E20" s="2">
        <v>26</v>
      </c>
    </row>
    <row r="21" spans="1:5" ht="15.75" x14ac:dyDescent="0.25">
      <c r="A21" s="2">
        <v>18</v>
      </c>
      <c r="B21" s="2" t="s">
        <v>57</v>
      </c>
      <c r="C21" s="78"/>
      <c r="D21" s="4" t="s">
        <v>0</v>
      </c>
      <c r="E21" s="2">
        <f>1500/30</f>
        <v>50</v>
      </c>
    </row>
    <row r="22" spans="1:5" ht="15.75" x14ac:dyDescent="0.25">
      <c r="A22" s="2">
        <v>19</v>
      </c>
      <c r="B22" s="2" t="s">
        <v>59</v>
      </c>
      <c r="C22" s="78"/>
      <c r="D22" s="4" t="s">
        <v>0</v>
      </c>
      <c r="E22" s="2">
        <v>56</v>
      </c>
    </row>
    <row r="23" spans="1:5" ht="15.75" x14ac:dyDescent="0.25">
      <c r="A23" s="2">
        <v>20</v>
      </c>
      <c r="B23" s="2" t="s">
        <v>58</v>
      </c>
      <c r="C23" s="78"/>
      <c r="D23" s="4" t="s">
        <v>0</v>
      </c>
      <c r="E23" s="2">
        <v>54</v>
      </c>
    </row>
    <row r="24" spans="1:5" ht="15.75" x14ac:dyDescent="0.25">
      <c r="A24" s="2">
        <v>21</v>
      </c>
      <c r="B24" s="2" t="s">
        <v>67</v>
      </c>
      <c r="C24" s="78"/>
      <c r="D24" s="4" t="s">
        <v>0</v>
      </c>
      <c r="E24" s="2">
        <v>46</v>
      </c>
    </row>
    <row r="25" spans="1:5" ht="15.75" x14ac:dyDescent="0.25">
      <c r="A25" s="2">
        <v>22</v>
      </c>
      <c r="B25" s="2" t="s">
        <v>68</v>
      </c>
      <c r="C25" s="78"/>
      <c r="D25" s="4" t="s">
        <v>0</v>
      </c>
      <c r="E25" s="2">
        <v>46</v>
      </c>
    </row>
    <row r="26" spans="1:5" ht="15.75" x14ac:dyDescent="0.25">
      <c r="A26" s="2">
        <v>23</v>
      </c>
      <c r="B26" s="2" t="s">
        <v>170</v>
      </c>
      <c r="C26" s="78"/>
      <c r="D26" s="4" t="s">
        <v>0</v>
      </c>
      <c r="E26" s="2">
        <v>40</v>
      </c>
    </row>
    <row r="27" spans="1:5" ht="15.75" x14ac:dyDescent="0.25">
      <c r="A27" s="2">
        <v>24</v>
      </c>
      <c r="B27" s="2" t="s">
        <v>171</v>
      </c>
      <c r="C27" s="78"/>
      <c r="D27" s="4" t="s">
        <v>0</v>
      </c>
      <c r="E27" s="2">
        <v>25</v>
      </c>
    </row>
    <row r="28" spans="1:5" ht="15.75" x14ac:dyDescent="0.25">
      <c r="A28" s="2">
        <v>25</v>
      </c>
      <c r="B28" s="2" t="s">
        <v>69</v>
      </c>
      <c r="C28" s="78"/>
      <c r="D28" s="4" t="s">
        <v>0</v>
      </c>
      <c r="E28" s="2">
        <v>18</v>
      </c>
    </row>
    <row r="29" spans="1:5" ht="15.75" x14ac:dyDescent="0.25">
      <c r="A29" s="80" t="s">
        <v>112</v>
      </c>
      <c r="B29" s="80"/>
      <c r="C29" s="81"/>
      <c r="D29" s="10" t="s">
        <v>113</v>
      </c>
      <c r="E29" s="20">
        <f>SUM(E4:E28)</f>
        <v>5148</v>
      </c>
    </row>
    <row r="30" spans="1:5" ht="15.75" x14ac:dyDescent="0.25">
      <c r="B30" s="53" t="s">
        <v>153</v>
      </c>
      <c r="C30" s="54"/>
      <c r="D30" s="10"/>
      <c r="E30" s="6">
        <v>3500000</v>
      </c>
    </row>
    <row r="31" spans="1:5" ht="15.75" x14ac:dyDescent="0.25">
      <c r="A31" s="55"/>
      <c r="B31" s="55"/>
      <c r="C31" s="55"/>
      <c r="D31" s="56"/>
      <c r="E31" s="6"/>
    </row>
    <row r="32" spans="1:5" ht="15.75" x14ac:dyDescent="0.25">
      <c r="B32" s="7"/>
      <c r="C32" s="88"/>
      <c r="D32" s="88"/>
      <c r="E32" s="88"/>
    </row>
    <row r="33" spans="2:5" ht="15.75" x14ac:dyDescent="0.25">
      <c r="B33" s="7"/>
      <c r="C33" s="88"/>
      <c r="D33" s="88"/>
      <c r="E33" s="88"/>
    </row>
    <row r="34" spans="2:5" ht="15.75" x14ac:dyDescent="0.25">
      <c r="B34" s="7"/>
      <c r="C34" s="70"/>
      <c r="D34" s="7"/>
      <c r="E34" s="7"/>
    </row>
    <row r="35" spans="2:5" ht="15.75" x14ac:dyDescent="0.25">
      <c r="B35" s="7"/>
      <c r="C35" s="88"/>
      <c r="D35" s="88"/>
      <c r="E35" s="88"/>
    </row>
    <row r="36" spans="2:5" ht="15.75" x14ac:dyDescent="0.25">
      <c r="B36" s="7"/>
      <c r="C36" s="88"/>
      <c r="D36" s="88"/>
      <c r="E36" s="88"/>
    </row>
  </sheetData>
  <mergeCells count="7">
    <mergeCell ref="C35:E35"/>
    <mergeCell ref="C36:E36"/>
    <mergeCell ref="A1:E1"/>
    <mergeCell ref="C4:C28"/>
    <mergeCell ref="A29:C29"/>
    <mergeCell ref="C32:E32"/>
    <mergeCell ref="C33:E33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44"/>
  <sheetViews>
    <sheetView zoomScaleNormal="100" zoomScaleSheetLayoutView="100" workbookViewId="0">
      <selection activeCell="C38" sqref="C38:C42"/>
    </sheetView>
  </sheetViews>
  <sheetFormatPr defaultRowHeight="15" x14ac:dyDescent="0.25"/>
  <cols>
    <col min="1" max="1" width="4.7109375" customWidth="1"/>
    <col min="2" max="2" width="57.140625" customWidth="1"/>
    <col min="3" max="3" width="57.28515625" customWidth="1"/>
    <col min="4" max="4" width="6.28515625" customWidth="1"/>
    <col min="5" max="5" width="14" bestFit="1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76" t="s">
        <v>156</v>
      </c>
      <c r="B2" s="76"/>
      <c r="C2" s="76"/>
      <c r="D2" s="76"/>
      <c r="E2" s="76"/>
    </row>
    <row r="3" spans="1:5" s="1" customFormat="1" ht="47.25" x14ac:dyDescent="0.25">
      <c r="A3" s="11" t="s">
        <v>107</v>
      </c>
      <c r="B3" s="11" t="s">
        <v>108</v>
      </c>
      <c r="C3" s="11" t="s">
        <v>110</v>
      </c>
      <c r="D3" s="11" t="s">
        <v>109</v>
      </c>
      <c r="E3" s="11" t="s">
        <v>111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31.5" x14ac:dyDescent="0.25">
      <c r="A5" s="2">
        <v>1</v>
      </c>
      <c r="B5" s="2" t="s">
        <v>122</v>
      </c>
      <c r="C5" s="77" t="s">
        <v>117</v>
      </c>
      <c r="D5" s="2" t="s">
        <v>0</v>
      </c>
      <c r="E5" s="23">
        <v>70</v>
      </c>
    </row>
    <row r="6" spans="1:5" ht="31.5" x14ac:dyDescent="0.25">
      <c r="A6" s="2">
        <v>2</v>
      </c>
      <c r="B6" s="2" t="s">
        <v>219</v>
      </c>
      <c r="C6" s="78"/>
      <c r="D6" s="2" t="s">
        <v>0</v>
      </c>
      <c r="E6" s="23">
        <v>220</v>
      </c>
    </row>
    <row r="7" spans="1:5" ht="15.75" x14ac:dyDescent="0.25">
      <c r="A7" s="2">
        <v>3</v>
      </c>
      <c r="B7" s="2" t="s">
        <v>46</v>
      </c>
      <c r="C7" s="78"/>
      <c r="D7" s="2" t="s">
        <v>0</v>
      </c>
      <c r="E7" s="23">
        <v>100</v>
      </c>
    </row>
    <row r="8" spans="1:5" ht="15.75" x14ac:dyDescent="0.25">
      <c r="A8" s="2">
        <v>4</v>
      </c>
      <c r="B8" s="2" t="s">
        <v>47</v>
      </c>
      <c r="C8" s="78"/>
      <c r="D8" s="2" t="s">
        <v>0</v>
      </c>
      <c r="E8" s="23">
        <f>130/2-15</f>
        <v>50</v>
      </c>
    </row>
    <row r="9" spans="1:5" ht="15.75" x14ac:dyDescent="0.25">
      <c r="A9" s="2">
        <v>5</v>
      </c>
      <c r="B9" s="2" t="s">
        <v>82</v>
      </c>
      <c r="C9" s="78"/>
      <c r="D9" s="2" t="s">
        <v>0</v>
      </c>
      <c r="E9" s="23">
        <v>320</v>
      </c>
    </row>
    <row r="10" spans="1:5" ht="31.5" x14ac:dyDescent="0.25">
      <c r="A10" s="2">
        <v>6</v>
      </c>
      <c r="B10" s="2" t="s">
        <v>83</v>
      </c>
      <c r="C10" s="78"/>
      <c r="D10" s="2" t="s">
        <v>0</v>
      </c>
      <c r="E10" s="23">
        <v>90</v>
      </c>
    </row>
    <row r="11" spans="1:5" ht="15.75" x14ac:dyDescent="0.25">
      <c r="A11" s="2">
        <v>7</v>
      </c>
      <c r="B11" s="2" t="s">
        <v>38</v>
      </c>
      <c r="C11" s="78"/>
      <c r="D11" s="2" t="s">
        <v>0</v>
      </c>
      <c r="E11" s="23">
        <v>200</v>
      </c>
    </row>
    <row r="12" spans="1:5" ht="15.75" x14ac:dyDescent="0.25">
      <c r="A12" s="2">
        <v>8</v>
      </c>
      <c r="B12" s="2" t="s">
        <v>125</v>
      </c>
      <c r="C12" s="78"/>
      <c r="D12" s="2" t="s">
        <v>0</v>
      </c>
      <c r="E12" s="23">
        <v>250</v>
      </c>
    </row>
    <row r="13" spans="1:5" ht="15.75" x14ac:dyDescent="0.25">
      <c r="A13" s="2">
        <v>9</v>
      </c>
      <c r="B13" s="2" t="s">
        <v>126</v>
      </c>
      <c r="C13" s="78"/>
      <c r="D13" s="2" t="s">
        <v>0</v>
      </c>
      <c r="E13" s="23">
        <v>250</v>
      </c>
    </row>
    <row r="14" spans="1:5" ht="31.5" x14ac:dyDescent="0.25">
      <c r="A14" s="2">
        <v>10</v>
      </c>
      <c r="B14" s="2" t="s">
        <v>87</v>
      </c>
      <c r="C14" s="78"/>
      <c r="D14" s="2" t="s">
        <v>0</v>
      </c>
      <c r="E14" s="23">
        <f>300/2-50</f>
        <v>100</v>
      </c>
    </row>
    <row r="15" spans="1:5" ht="15.75" x14ac:dyDescent="0.25">
      <c r="A15" s="2">
        <v>11</v>
      </c>
      <c r="B15" s="2" t="s">
        <v>84</v>
      </c>
      <c r="C15" s="78"/>
      <c r="D15" s="2" t="s">
        <v>0</v>
      </c>
      <c r="E15" s="23">
        <v>96</v>
      </c>
    </row>
    <row r="16" spans="1:5" ht="15.75" x14ac:dyDescent="0.25">
      <c r="A16" s="2">
        <v>12</v>
      </c>
      <c r="B16" s="2" t="s">
        <v>89</v>
      </c>
      <c r="C16" s="78"/>
      <c r="D16" s="2" t="s">
        <v>0</v>
      </c>
      <c r="E16" s="23">
        <f>230/2-5</f>
        <v>110</v>
      </c>
    </row>
    <row r="17" spans="1:5" ht="15.75" x14ac:dyDescent="0.25">
      <c r="A17" s="2">
        <v>13</v>
      </c>
      <c r="B17" s="2" t="s">
        <v>85</v>
      </c>
      <c r="C17" s="78"/>
      <c r="D17" s="2" t="s">
        <v>0</v>
      </c>
      <c r="E17" s="23">
        <v>200</v>
      </c>
    </row>
    <row r="18" spans="1:5" ht="15.75" x14ac:dyDescent="0.25">
      <c r="A18" s="2">
        <v>14</v>
      </c>
      <c r="B18" s="2" t="s">
        <v>172</v>
      </c>
      <c r="C18" s="78"/>
      <c r="D18" s="2" t="s">
        <v>0</v>
      </c>
      <c r="E18" s="23">
        <f>300/2</f>
        <v>150</v>
      </c>
    </row>
    <row r="19" spans="1:5" ht="15.75" x14ac:dyDescent="0.25">
      <c r="A19" s="2">
        <v>15</v>
      </c>
      <c r="B19" s="2" t="s">
        <v>40</v>
      </c>
      <c r="C19" s="78"/>
      <c r="D19" s="2" t="s">
        <v>0</v>
      </c>
      <c r="E19" s="23">
        <v>96</v>
      </c>
    </row>
    <row r="20" spans="1:5" ht="15.75" x14ac:dyDescent="0.25">
      <c r="A20" s="2">
        <v>16</v>
      </c>
      <c r="B20" s="2" t="s">
        <v>124</v>
      </c>
      <c r="C20" s="78"/>
      <c r="D20" s="2" t="s">
        <v>0</v>
      </c>
      <c r="E20" s="23">
        <f>270/2-35</f>
        <v>100</v>
      </c>
    </row>
    <row r="21" spans="1:5" ht="15.75" x14ac:dyDescent="0.25">
      <c r="A21" s="2">
        <v>17</v>
      </c>
      <c r="B21" s="2" t="s">
        <v>90</v>
      </c>
      <c r="C21" s="78"/>
      <c r="D21" s="2" t="s">
        <v>0</v>
      </c>
      <c r="E21" s="23">
        <v>156</v>
      </c>
    </row>
    <row r="22" spans="1:5" ht="15.75" x14ac:dyDescent="0.25">
      <c r="A22" s="2">
        <v>18</v>
      </c>
      <c r="B22" s="2" t="s">
        <v>39</v>
      </c>
      <c r="C22" s="78"/>
      <c r="D22" s="2" t="s">
        <v>0</v>
      </c>
      <c r="E22" s="23">
        <f>100/2</f>
        <v>50</v>
      </c>
    </row>
    <row r="23" spans="1:5" ht="15.75" x14ac:dyDescent="0.25">
      <c r="A23" s="2">
        <v>19</v>
      </c>
      <c r="B23" s="2" t="s">
        <v>88</v>
      </c>
      <c r="C23" s="78"/>
      <c r="D23" s="2" t="s">
        <v>0</v>
      </c>
      <c r="E23" s="23">
        <f>420/2-10</f>
        <v>200</v>
      </c>
    </row>
    <row r="24" spans="1:5" ht="15.75" x14ac:dyDescent="0.25">
      <c r="A24" s="2">
        <v>20</v>
      </c>
      <c r="B24" s="2" t="s">
        <v>48</v>
      </c>
      <c r="C24" s="78"/>
      <c r="D24" s="2" t="s">
        <v>0</v>
      </c>
      <c r="E24" s="23">
        <f>150/5</f>
        <v>30</v>
      </c>
    </row>
    <row r="25" spans="1:5" ht="15.75" x14ac:dyDescent="0.25">
      <c r="A25" s="2">
        <v>21</v>
      </c>
      <c r="B25" s="2" t="s">
        <v>49</v>
      </c>
      <c r="C25" s="78"/>
      <c r="D25" s="2" t="s">
        <v>0</v>
      </c>
      <c r="E25" s="23">
        <f>50/2</f>
        <v>25</v>
      </c>
    </row>
    <row r="26" spans="1:5" ht="15.75" x14ac:dyDescent="0.25">
      <c r="A26" s="2">
        <v>22</v>
      </c>
      <c r="B26" s="2" t="s">
        <v>173</v>
      </c>
      <c r="C26" s="78"/>
      <c r="D26" s="2" t="s">
        <v>0</v>
      </c>
      <c r="E26" s="23">
        <f>150/2-25</f>
        <v>50</v>
      </c>
    </row>
    <row r="27" spans="1:5" ht="15.75" x14ac:dyDescent="0.25">
      <c r="A27" s="2">
        <v>23</v>
      </c>
      <c r="B27" s="2" t="s">
        <v>42</v>
      </c>
      <c r="C27" s="78"/>
      <c r="D27" s="2" t="s">
        <v>0</v>
      </c>
      <c r="E27" s="23">
        <f>80/2</f>
        <v>40</v>
      </c>
    </row>
    <row r="28" spans="1:5" ht="15.75" x14ac:dyDescent="0.25">
      <c r="A28" s="2">
        <v>24</v>
      </c>
      <c r="B28" s="2" t="s">
        <v>43</v>
      </c>
      <c r="C28" s="78"/>
      <c r="D28" s="2" t="s">
        <v>0</v>
      </c>
      <c r="E28" s="23">
        <f>500/5</f>
        <v>100</v>
      </c>
    </row>
    <row r="29" spans="1:5" ht="15.75" x14ac:dyDescent="0.25">
      <c r="A29" s="2">
        <v>25</v>
      </c>
      <c r="B29" s="2" t="s">
        <v>44</v>
      </c>
      <c r="C29" s="78"/>
      <c r="D29" s="2" t="s">
        <v>0</v>
      </c>
      <c r="E29" s="23">
        <f>300/2-50</f>
        <v>100</v>
      </c>
    </row>
    <row r="30" spans="1:5" ht="15.75" x14ac:dyDescent="0.25">
      <c r="A30" s="2">
        <v>26</v>
      </c>
      <c r="B30" s="2" t="s">
        <v>45</v>
      </c>
      <c r="C30" s="78"/>
      <c r="D30" s="2" t="s">
        <v>0</v>
      </c>
      <c r="E30" s="23">
        <v>80</v>
      </c>
    </row>
    <row r="31" spans="1:5" ht="15.75" x14ac:dyDescent="0.25">
      <c r="A31" s="2">
        <v>27</v>
      </c>
      <c r="B31" s="2" t="s">
        <v>41</v>
      </c>
      <c r="C31" s="78"/>
      <c r="D31" s="2" t="s">
        <v>0</v>
      </c>
      <c r="E31" s="23">
        <v>130</v>
      </c>
    </row>
    <row r="32" spans="1:5" ht="15.75" x14ac:dyDescent="0.25">
      <c r="A32" s="2">
        <v>28</v>
      </c>
      <c r="B32" s="2" t="s">
        <v>123</v>
      </c>
      <c r="C32" s="78"/>
      <c r="D32" s="2" t="s">
        <v>0</v>
      </c>
      <c r="E32" s="23">
        <v>110</v>
      </c>
    </row>
    <row r="33" spans="1:5" ht="15.75" x14ac:dyDescent="0.25">
      <c r="A33" s="2">
        <v>29</v>
      </c>
      <c r="B33" s="2" t="s">
        <v>86</v>
      </c>
      <c r="C33" s="78"/>
      <c r="D33" s="2" t="s">
        <v>0</v>
      </c>
      <c r="E33" s="23">
        <f>56/2-18</f>
        <v>10</v>
      </c>
    </row>
    <row r="34" spans="1:5" ht="31.5" x14ac:dyDescent="0.25">
      <c r="A34" s="2">
        <v>30</v>
      </c>
      <c r="B34" s="49" t="s">
        <v>151</v>
      </c>
      <c r="C34" s="52"/>
      <c r="D34" s="2" t="s">
        <v>0</v>
      </c>
      <c r="E34" s="23">
        <v>420</v>
      </c>
    </row>
    <row r="35" spans="1:5" ht="15.75" x14ac:dyDescent="0.25">
      <c r="A35" s="80" t="s">
        <v>112</v>
      </c>
      <c r="B35" s="80"/>
      <c r="C35" s="81"/>
      <c r="D35" s="10" t="s">
        <v>115</v>
      </c>
      <c r="E35" s="20"/>
    </row>
    <row r="36" spans="1:5" ht="15.75" x14ac:dyDescent="0.25">
      <c r="B36" s="53" t="s">
        <v>153</v>
      </c>
      <c r="C36" s="54"/>
      <c r="D36" s="53"/>
      <c r="E36" s="60">
        <v>3900000</v>
      </c>
    </row>
    <row r="37" spans="1:5" ht="15.75" x14ac:dyDescent="0.25">
      <c r="B37" s="55"/>
      <c r="C37" s="55"/>
      <c r="D37" s="55"/>
      <c r="E37" s="61"/>
    </row>
    <row r="38" spans="1:5" ht="15.75" x14ac:dyDescent="0.25">
      <c r="B38" s="48"/>
      <c r="C38" s="70"/>
      <c r="D38" s="7"/>
      <c r="E38" s="7"/>
    </row>
    <row r="39" spans="1:5" ht="15.75" x14ac:dyDescent="0.25">
      <c r="B39" s="48"/>
      <c r="C39" s="70"/>
      <c r="D39" s="7"/>
      <c r="E39" s="7"/>
    </row>
    <row r="40" spans="1:5" ht="15.75" x14ac:dyDescent="0.25">
      <c r="B40" s="7"/>
      <c r="C40" s="70"/>
      <c r="D40" s="75"/>
      <c r="E40" s="75"/>
    </row>
    <row r="41" spans="1:5" ht="15.75" x14ac:dyDescent="0.25">
      <c r="B41" s="7"/>
      <c r="C41" s="70"/>
      <c r="D41" s="7"/>
      <c r="E41" s="7"/>
    </row>
    <row r="42" spans="1:5" ht="15.75" x14ac:dyDescent="0.25">
      <c r="B42" s="7"/>
      <c r="C42" s="70"/>
      <c r="D42" s="75"/>
      <c r="E42" s="75"/>
    </row>
    <row r="43" spans="1:5" ht="15.75" x14ac:dyDescent="0.25">
      <c r="B43" s="7"/>
      <c r="C43" s="7"/>
      <c r="D43" s="7"/>
      <c r="E43" s="7"/>
    </row>
    <row r="44" spans="1:5" ht="15.75" x14ac:dyDescent="0.25">
      <c r="B44" s="7"/>
      <c r="C44" s="7"/>
      <c r="D44" s="75"/>
      <c r="E44" s="75"/>
    </row>
  </sheetData>
  <mergeCells count="6">
    <mergeCell ref="D42:E42"/>
    <mergeCell ref="D44:E44"/>
    <mergeCell ref="A2:E2"/>
    <mergeCell ref="C5:C33"/>
    <mergeCell ref="A35:C35"/>
    <mergeCell ref="D40:E40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43"/>
  <sheetViews>
    <sheetView view="pageBreakPreview" zoomScaleNormal="100" zoomScaleSheetLayoutView="100" workbookViewId="0">
      <selection activeCell="B41" sqref="B41"/>
    </sheetView>
  </sheetViews>
  <sheetFormatPr defaultColWidth="8.85546875" defaultRowHeight="15" x14ac:dyDescent="0.25"/>
  <cols>
    <col min="1" max="1" width="4.7109375" style="26" customWidth="1"/>
    <col min="2" max="2" width="62.42578125" style="26" customWidth="1"/>
    <col min="3" max="3" width="43.42578125" style="26" customWidth="1"/>
    <col min="4" max="4" width="6.28515625" style="26" customWidth="1"/>
    <col min="5" max="5" width="13.85546875" style="26" bestFit="1" customWidth="1"/>
    <col min="6" max="16384" width="8.85546875" style="26"/>
  </cols>
  <sheetData>
    <row r="1" spans="1:5" x14ac:dyDescent="0.25">
      <c r="A1" s="25"/>
      <c r="B1" s="25"/>
      <c r="C1" s="25"/>
      <c r="D1" s="25"/>
      <c r="E1" s="25"/>
    </row>
    <row r="2" spans="1:5" s="28" customFormat="1" ht="18.75" x14ac:dyDescent="0.3">
      <c r="A2" s="83" t="s">
        <v>133</v>
      </c>
      <c r="B2" s="83"/>
      <c r="C2" s="83"/>
      <c r="D2" s="83"/>
      <c r="E2" s="83"/>
    </row>
    <row r="3" spans="1:5" s="28" customFormat="1" ht="47.25" x14ac:dyDescent="0.25">
      <c r="A3" s="29" t="s">
        <v>107</v>
      </c>
      <c r="B3" s="29" t="s">
        <v>108</v>
      </c>
      <c r="C3" s="29" t="s">
        <v>110</v>
      </c>
      <c r="D3" s="29" t="s">
        <v>109</v>
      </c>
      <c r="E3" s="29" t="s">
        <v>111</v>
      </c>
    </row>
    <row r="4" spans="1:5" s="28" customFormat="1" ht="15.75" x14ac:dyDescent="0.25">
      <c r="A4" s="30">
        <v>1</v>
      </c>
      <c r="B4" s="31">
        <v>2</v>
      </c>
      <c r="C4" s="32">
        <v>3</v>
      </c>
      <c r="D4" s="30">
        <v>4</v>
      </c>
      <c r="E4" s="31">
        <v>5</v>
      </c>
    </row>
    <row r="5" spans="1:5" ht="31.5" x14ac:dyDescent="0.25">
      <c r="A5" s="33">
        <v>1</v>
      </c>
      <c r="B5" s="33" t="s">
        <v>72</v>
      </c>
      <c r="C5" s="84" t="s">
        <v>116</v>
      </c>
      <c r="D5" s="33" t="s">
        <v>0</v>
      </c>
      <c r="E5" s="34">
        <v>420</v>
      </c>
    </row>
    <row r="6" spans="1:5" ht="15.75" x14ac:dyDescent="0.25">
      <c r="A6" s="33">
        <v>2</v>
      </c>
      <c r="B6" s="33" t="s">
        <v>174</v>
      </c>
      <c r="C6" s="85"/>
      <c r="D6" s="33" t="s">
        <v>0</v>
      </c>
      <c r="E6" s="34">
        <v>100</v>
      </c>
    </row>
    <row r="7" spans="1:5" ht="15.75" x14ac:dyDescent="0.25">
      <c r="A7" s="33">
        <v>3</v>
      </c>
      <c r="B7" s="33" t="s">
        <v>176</v>
      </c>
      <c r="C7" s="85"/>
      <c r="D7" s="33" t="s">
        <v>0</v>
      </c>
      <c r="E7" s="34">
        <v>1200</v>
      </c>
    </row>
    <row r="8" spans="1:5" ht="15.75" x14ac:dyDescent="0.25">
      <c r="A8" s="33">
        <v>4</v>
      </c>
      <c r="B8" s="33" t="s">
        <v>175</v>
      </c>
      <c r="C8" s="85"/>
      <c r="D8" s="33" t="s">
        <v>0</v>
      </c>
      <c r="E8" s="34">
        <v>1000</v>
      </c>
    </row>
    <row r="9" spans="1:5" ht="15.75" x14ac:dyDescent="0.25">
      <c r="A9" s="33">
        <v>5</v>
      </c>
      <c r="B9" s="33" t="s">
        <v>177</v>
      </c>
      <c r="C9" s="85"/>
      <c r="D9" s="33" t="s">
        <v>0</v>
      </c>
      <c r="E9" s="34">
        <v>2130</v>
      </c>
    </row>
    <row r="10" spans="1:5" ht="15.75" x14ac:dyDescent="0.25">
      <c r="A10" s="33">
        <v>6</v>
      </c>
      <c r="B10" s="33" t="s">
        <v>178</v>
      </c>
      <c r="C10" s="85"/>
      <c r="D10" s="33" t="s">
        <v>0</v>
      </c>
      <c r="E10" s="34">
        <f>2800/4</f>
        <v>700</v>
      </c>
    </row>
    <row r="11" spans="1:5" ht="15.75" x14ac:dyDescent="0.25">
      <c r="A11" s="33">
        <v>7</v>
      </c>
      <c r="B11" s="33" t="s">
        <v>179</v>
      </c>
      <c r="C11" s="85"/>
      <c r="D11" s="33" t="s">
        <v>0</v>
      </c>
      <c r="E11" s="34">
        <f>3000/4</f>
        <v>750</v>
      </c>
    </row>
    <row r="12" spans="1:5" ht="15.75" x14ac:dyDescent="0.25">
      <c r="A12" s="33">
        <v>8</v>
      </c>
      <c r="B12" s="33" t="s">
        <v>180</v>
      </c>
      <c r="C12" s="85"/>
      <c r="D12" s="33" t="s">
        <v>0</v>
      </c>
      <c r="E12" s="34">
        <v>230</v>
      </c>
    </row>
    <row r="13" spans="1:5" ht="15.75" x14ac:dyDescent="0.25">
      <c r="A13" s="33">
        <v>9</v>
      </c>
      <c r="B13" s="33" t="s">
        <v>73</v>
      </c>
      <c r="C13" s="85"/>
      <c r="D13" s="33" t="s">
        <v>0</v>
      </c>
      <c r="E13" s="34">
        <v>427</v>
      </c>
    </row>
    <row r="14" spans="1:5" ht="15.75" x14ac:dyDescent="0.25">
      <c r="A14" s="33">
        <v>10</v>
      </c>
      <c r="B14" s="33" t="s">
        <v>181</v>
      </c>
      <c r="C14" s="85"/>
      <c r="D14" s="33" t="s">
        <v>0</v>
      </c>
      <c r="E14" s="34">
        <v>1000</v>
      </c>
    </row>
    <row r="15" spans="1:5" ht="15.75" x14ac:dyDescent="0.25">
      <c r="A15" s="33">
        <v>11</v>
      </c>
      <c r="B15" s="33" t="s">
        <v>182</v>
      </c>
      <c r="C15" s="85"/>
      <c r="D15" s="33" t="s">
        <v>0</v>
      </c>
      <c r="E15" s="34">
        <v>700</v>
      </c>
    </row>
    <row r="16" spans="1:5" ht="15.75" x14ac:dyDescent="0.25">
      <c r="A16" s="33">
        <v>12</v>
      </c>
      <c r="B16" s="33" t="s">
        <v>183</v>
      </c>
      <c r="C16" s="85"/>
      <c r="D16" s="33" t="s">
        <v>0</v>
      </c>
      <c r="E16" s="34">
        <v>1200</v>
      </c>
    </row>
    <row r="17" spans="1:5" ht="15.75" x14ac:dyDescent="0.25">
      <c r="A17" s="33">
        <v>13</v>
      </c>
      <c r="B17" s="33" t="s">
        <v>184</v>
      </c>
      <c r="C17" s="85"/>
      <c r="D17" s="33" t="s">
        <v>0</v>
      </c>
      <c r="E17" s="34">
        <v>250</v>
      </c>
    </row>
    <row r="18" spans="1:5" ht="15.75" x14ac:dyDescent="0.25">
      <c r="A18" s="33">
        <v>14</v>
      </c>
      <c r="B18" s="33" t="s">
        <v>185</v>
      </c>
      <c r="C18" s="85"/>
      <c r="D18" s="33" t="s">
        <v>0</v>
      </c>
      <c r="E18" s="34">
        <f>1000/4</f>
        <v>250</v>
      </c>
    </row>
    <row r="19" spans="1:5" ht="15.75" x14ac:dyDescent="0.25">
      <c r="A19" s="33">
        <v>15</v>
      </c>
      <c r="B19" s="33" t="s">
        <v>186</v>
      </c>
      <c r="C19" s="85"/>
      <c r="D19" s="33" t="s">
        <v>0</v>
      </c>
      <c r="E19" s="34">
        <v>800</v>
      </c>
    </row>
    <row r="20" spans="1:5" ht="31.5" x14ac:dyDescent="0.25">
      <c r="A20" s="33">
        <v>16</v>
      </c>
      <c r="B20" s="33" t="s">
        <v>187</v>
      </c>
      <c r="C20" s="85"/>
      <c r="D20" s="33" t="s">
        <v>0</v>
      </c>
      <c r="E20" s="34">
        <v>620</v>
      </c>
    </row>
    <row r="21" spans="1:5" ht="15.75" x14ac:dyDescent="0.25">
      <c r="A21" s="33">
        <v>17</v>
      </c>
      <c r="B21" s="33" t="s">
        <v>188</v>
      </c>
      <c r="C21" s="85"/>
      <c r="D21" s="33" t="s">
        <v>0</v>
      </c>
      <c r="E21" s="34">
        <v>320</v>
      </c>
    </row>
    <row r="22" spans="1:5" ht="15.75" x14ac:dyDescent="0.25">
      <c r="A22" s="33">
        <v>18</v>
      </c>
      <c r="B22" s="33" t="s">
        <v>189</v>
      </c>
      <c r="C22" s="85"/>
      <c r="D22" s="33" t="s">
        <v>0</v>
      </c>
      <c r="E22" s="34">
        <v>85</v>
      </c>
    </row>
    <row r="23" spans="1:5" ht="31.5" x14ac:dyDescent="0.25">
      <c r="A23" s="33">
        <v>19</v>
      </c>
      <c r="B23" s="33" t="s">
        <v>190</v>
      </c>
      <c r="C23" s="85"/>
      <c r="D23" s="33" t="s">
        <v>0</v>
      </c>
      <c r="E23" s="34">
        <v>4000</v>
      </c>
    </row>
    <row r="24" spans="1:5" ht="15.75" x14ac:dyDescent="0.25">
      <c r="A24" s="33">
        <v>20</v>
      </c>
      <c r="B24" s="33" t="s">
        <v>191</v>
      </c>
      <c r="C24" s="85"/>
      <c r="D24" s="33" t="s">
        <v>0</v>
      </c>
      <c r="E24" s="34">
        <f>700/4</f>
        <v>175</v>
      </c>
    </row>
    <row r="25" spans="1:5" ht="15.75" x14ac:dyDescent="0.25">
      <c r="A25" s="33">
        <v>21</v>
      </c>
      <c r="B25" s="33" t="s">
        <v>192</v>
      </c>
      <c r="C25" s="85"/>
      <c r="D25" s="33" t="s">
        <v>0</v>
      </c>
      <c r="E25" s="34">
        <v>110</v>
      </c>
    </row>
    <row r="26" spans="1:5" ht="15.75" x14ac:dyDescent="0.25">
      <c r="A26" s="33">
        <v>22</v>
      </c>
      <c r="B26" s="33" t="s">
        <v>193</v>
      </c>
      <c r="C26" s="85"/>
      <c r="D26" s="33" t="s">
        <v>0</v>
      </c>
      <c r="E26" s="34">
        <v>440</v>
      </c>
    </row>
    <row r="27" spans="1:5" ht="15.75" x14ac:dyDescent="0.25">
      <c r="A27" s="33">
        <v>23</v>
      </c>
      <c r="B27" s="33" t="s">
        <v>70</v>
      </c>
      <c r="C27" s="85"/>
      <c r="D27" s="33" t="s">
        <v>0</v>
      </c>
      <c r="E27" s="34">
        <f>700/4</f>
        <v>175</v>
      </c>
    </row>
    <row r="28" spans="1:5" ht="15.75" x14ac:dyDescent="0.25">
      <c r="A28" s="33">
        <v>24</v>
      </c>
      <c r="B28" s="33" t="s">
        <v>71</v>
      </c>
      <c r="C28" s="85"/>
      <c r="D28" s="33" t="s">
        <v>0</v>
      </c>
      <c r="E28" s="34">
        <v>350</v>
      </c>
    </row>
    <row r="29" spans="1:5" ht="15.75" x14ac:dyDescent="0.25">
      <c r="A29" s="33">
        <v>25</v>
      </c>
      <c r="B29" s="33" t="s">
        <v>194</v>
      </c>
      <c r="C29" s="85"/>
      <c r="D29" s="33" t="s">
        <v>0</v>
      </c>
      <c r="E29" s="34">
        <f>2700/4-175</f>
        <v>500</v>
      </c>
    </row>
    <row r="30" spans="1:5" ht="15.75" x14ac:dyDescent="0.25">
      <c r="A30" s="33">
        <v>26</v>
      </c>
      <c r="B30" s="33" t="s">
        <v>74</v>
      </c>
      <c r="C30" s="85"/>
      <c r="D30" s="33" t="s">
        <v>0</v>
      </c>
      <c r="E30" s="34">
        <v>100</v>
      </c>
    </row>
    <row r="31" spans="1:5" ht="15.75" x14ac:dyDescent="0.25">
      <c r="A31" s="33">
        <v>27</v>
      </c>
      <c r="B31" s="33" t="s">
        <v>75</v>
      </c>
      <c r="C31" s="85"/>
      <c r="D31" s="33" t="s">
        <v>0</v>
      </c>
      <c r="E31" s="34">
        <f>800/4</f>
        <v>200</v>
      </c>
    </row>
    <row r="32" spans="1:5" ht="15.75" x14ac:dyDescent="0.25">
      <c r="A32" s="35">
        <v>28</v>
      </c>
      <c r="B32" s="33" t="s">
        <v>195</v>
      </c>
      <c r="C32" s="36"/>
      <c r="D32" s="33" t="s">
        <v>0</v>
      </c>
      <c r="E32" s="34">
        <v>120</v>
      </c>
    </row>
    <row r="33" spans="1:5" ht="15.75" x14ac:dyDescent="0.25">
      <c r="A33" s="35">
        <v>29</v>
      </c>
      <c r="B33" s="33" t="s">
        <v>196</v>
      </c>
      <c r="C33" s="36"/>
      <c r="D33" s="33" t="s">
        <v>0</v>
      </c>
      <c r="E33" s="34">
        <v>320</v>
      </c>
    </row>
    <row r="34" spans="1:5" ht="15.75" x14ac:dyDescent="0.25">
      <c r="A34" s="86" t="s">
        <v>112</v>
      </c>
      <c r="B34" s="86"/>
      <c r="C34" s="87"/>
      <c r="D34" s="37" t="s">
        <v>115</v>
      </c>
      <c r="E34" s="66"/>
    </row>
    <row r="35" spans="1:5" ht="15.75" x14ac:dyDescent="0.25">
      <c r="A35" s="86" t="s">
        <v>154</v>
      </c>
      <c r="B35" s="86"/>
      <c r="C35" s="87"/>
      <c r="D35" s="62"/>
      <c r="E35" s="71">
        <v>9700000</v>
      </c>
    </row>
    <row r="36" spans="1:5" ht="15.75" x14ac:dyDescent="0.25">
      <c r="A36" s="57"/>
      <c r="B36" s="57"/>
      <c r="C36" s="57"/>
      <c r="D36" s="58"/>
      <c r="E36" s="59"/>
    </row>
    <row r="37" spans="1:5" ht="15.75" x14ac:dyDescent="0.25">
      <c r="C37" s="70"/>
    </row>
    <row r="38" spans="1:5" ht="15.75" x14ac:dyDescent="0.25">
      <c r="C38" s="70"/>
    </row>
    <row r="39" spans="1:5" ht="15.75" x14ac:dyDescent="0.25">
      <c r="C39" s="88"/>
      <c r="D39" s="88"/>
      <c r="E39" s="88"/>
    </row>
    <row r="40" spans="1:5" ht="15.75" x14ac:dyDescent="0.25">
      <c r="C40" s="70"/>
      <c r="D40" s="39"/>
      <c r="E40" s="39"/>
    </row>
    <row r="41" spans="1:5" ht="15.75" x14ac:dyDescent="0.25">
      <c r="C41" s="88"/>
      <c r="D41" s="88"/>
      <c r="E41" s="88"/>
    </row>
    <row r="42" spans="1:5" ht="15.75" x14ac:dyDescent="0.25">
      <c r="B42" s="39"/>
      <c r="C42" s="39"/>
      <c r="D42" s="39"/>
      <c r="E42" s="39"/>
    </row>
    <row r="43" spans="1:5" ht="15.75" x14ac:dyDescent="0.25">
      <c r="B43" s="39"/>
      <c r="C43" s="39"/>
      <c r="D43" s="82"/>
      <c r="E43" s="82"/>
    </row>
  </sheetData>
  <mergeCells count="7">
    <mergeCell ref="D43:E43"/>
    <mergeCell ref="A2:E2"/>
    <mergeCell ref="C5:C31"/>
    <mergeCell ref="A34:C34"/>
    <mergeCell ref="A35:C35"/>
    <mergeCell ref="C39:E39"/>
    <mergeCell ref="C41:E4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47"/>
  <sheetViews>
    <sheetView view="pageBreakPreview" topLeftCell="A19" zoomScaleNormal="100" zoomScaleSheetLayoutView="100" workbookViewId="0">
      <selection activeCell="C5" sqref="C5:C27"/>
    </sheetView>
  </sheetViews>
  <sheetFormatPr defaultColWidth="8.85546875" defaultRowHeight="15" x14ac:dyDescent="0.25"/>
  <cols>
    <col min="1" max="1" width="4.7109375" style="26" customWidth="1"/>
    <col min="2" max="2" width="54.42578125" style="26" customWidth="1"/>
    <col min="3" max="3" width="37.7109375" style="26" customWidth="1"/>
    <col min="4" max="4" width="6.28515625" style="26" customWidth="1"/>
    <col min="5" max="5" width="13.140625" style="26" bestFit="1" customWidth="1"/>
    <col min="6" max="21" width="0" style="26" hidden="1" customWidth="1"/>
    <col min="22" max="16384" width="8.85546875" style="26"/>
  </cols>
  <sheetData>
    <row r="1" spans="1:2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s="28" customFormat="1" ht="18.75" x14ac:dyDescent="0.3">
      <c r="A2" s="83" t="s">
        <v>224</v>
      </c>
      <c r="B2" s="83"/>
      <c r="C2" s="83"/>
      <c r="D2" s="83"/>
      <c r="E2" s="83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28" customFormat="1" ht="47.25" x14ac:dyDescent="0.25">
      <c r="A3" s="29" t="s">
        <v>107</v>
      </c>
      <c r="B3" s="29" t="s">
        <v>108</v>
      </c>
      <c r="C3" s="29" t="s">
        <v>110</v>
      </c>
      <c r="D3" s="29" t="s">
        <v>109</v>
      </c>
      <c r="E3" s="29" t="s">
        <v>111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s="28" customFormat="1" ht="15.75" x14ac:dyDescent="0.25">
      <c r="A4" s="30">
        <v>1</v>
      </c>
      <c r="B4" s="31">
        <v>2</v>
      </c>
      <c r="C4" s="32">
        <v>3</v>
      </c>
      <c r="D4" s="30">
        <v>4</v>
      </c>
      <c r="E4" s="31">
        <v>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/>
    </row>
    <row r="5" spans="1:21" ht="31.5" x14ac:dyDescent="0.25">
      <c r="A5" s="33">
        <v>1</v>
      </c>
      <c r="B5" s="33" t="s">
        <v>91</v>
      </c>
      <c r="C5" s="84" t="s">
        <v>120</v>
      </c>
      <c r="D5" s="33" t="s">
        <v>0</v>
      </c>
      <c r="E5" s="34">
        <f>300/3</f>
        <v>100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67"/>
    </row>
    <row r="6" spans="1:21" ht="15.75" x14ac:dyDescent="0.25">
      <c r="A6" s="33">
        <v>2</v>
      </c>
      <c r="B6" s="33" t="s">
        <v>92</v>
      </c>
      <c r="C6" s="85"/>
      <c r="D6" s="33" t="s">
        <v>0</v>
      </c>
      <c r="E6" s="34">
        <v>80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68"/>
    </row>
    <row r="7" spans="1:21" ht="31.5" x14ac:dyDescent="0.25">
      <c r="A7" s="33">
        <v>3</v>
      </c>
      <c r="B7" s="33" t="s">
        <v>93</v>
      </c>
      <c r="C7" s="85"/>
      <c r="D7" s="33" t="s">
        <v>0</v>
      </c>
      <c r="E7" s="34">
        <v>82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68"/>
    </row>
    <row r="8" spans="1:21" ht="15.75" x14ac:dyDescent="0.25">
      <c r="A8" s="33">
        <v>4</v>
      </c>
      <c r="B8" s="33" t="s">
        <v>197</v>
      </c>
      <c r="C8" s="85"/>
      <c r="D8" s="33" t="s">
        <v>0</v>
      </c>
      <c r="E8" s="34">
        <v>45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68"/>
    </row>
    <row r="9" spans="1:21" ht="15.75" x14ac:dyDescent="0.25">
      <c r="A9" s="33">
        <v>5</v>
      </c>
      <c r="B9" s="33" t="s">
        <v>198</v>
      </c>
      <c r="C9" s="85"/>
      <c r="D9" s="33" t="s">
        <v>0</v>
      </c>
      <c r="E9" s="34">
        <v>95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68"/>
    </row>
    <row r="10" spans="1:21" ht="15.75" x14ac:dyDescent="0.25">
      <c r="A10" s="33">
        <v>6</v>
      </c>
      <c r="B10" s="33" t="s">
        <v>94</v>
      </c>
      <c r="C10" s="85"/>
      <c r="D10" s="33" t="s">
        <v>0</v>
      </c>
      <c r="E10" s="34">
        <v>36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68"/>
    </row>
    <row r="11" spans="1:21" ht="15.75" x14ac:dyDescent="0.25">
      <c r="A11" s="33">
        <v>7</v>
      </c>
      <c r="B11" s="33" t="s">
        <v>95</v>
      </c>
      <c r="C11" s="85"/>
      <c r="D11" s="33" t="s">
        <v>0</v>
      </c>
      <c r="E11" s="34">
        <f>80/4</f>
        <v>20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68"/>
    </row>
    <row r="12" spans="1:21" ht="31.5" x14ac:dyDescent="0.25">
      <c r="A12" s="33">
        <v>8</v>
      </c>
      <c r="B12" s="33" t="s">
        <v>96</v>
      </c>
      <c r="C12" s="85"/>
      <c r="D12" s="33" t="s">
        <v>0</v>
      </c>
      <c r="E12" s="34">
        <v>62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69"/>
    </row>
    <row r="13" spans="1:21" ht="15.75" x14ac:dyDescent="0.25">
      <c r="A13" s="33">
        <v>9</v>
      </c>
      <c r="B13" s="33" t="s">
        <v>98</v>
      </c>
      <c r="C13" s="85"/>
      <c r="D13" s="33" t="s">
        <v>0</v>
      </c>
      <c r="E13" s="34">
        <v>120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69"/>
    </row>
    <row r="14" spans="1:21" ht="15.75" x14ac:dyDescent="0.25">
      <c r="A14" s="33">
        <v>10</v>
      </c>
      <c r="B14" s="33" t="s">
        <v>97</v>
      </c>
      <c r="C14" s="85"/>
      <c r="D14" s="33" t="s">
        <v>0</v>
      </c>
      <c r="E14" s="34">
        <f>600/3</f>
        <v>200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69"/>
    </row>
    <row r="15" spans="1:21" ht="31.5" x14ac:dyDescent="0.25">
      <c r="A15" s="33">
        <v>11</v>
      </c>
      <c r="B15" s="33" t="s">
        <v>99</v>
      </c>
      <c r="C15" s="85"/>
      <c r="D15" s="33" t="s">
        <v>0</v>
      </c>
      <c r="E15" s="34">
        <v>42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69"/>
    </row>
    <row r="16" spans="1:21" ht="31.5" x14ac:dyDescent="0.25">
      <c r="A16" s="33">
        <v>12</v>
      </c>
      <c r="B16" s="33" t="s">
        <v>199</v>
      </c>
      <c r="C16" s="85"/>
      <c r="D16" s="33" t="s">
        <v>0</v>
      </c>
      <c r="E16" s="34">
        <f>300/6</f>
        <v>50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69"/>
    </row>
    <row r="17" spans="1:21" ht="15.75" x14ac:dyDescent="0.25">
      <c r="A17" s="33">
        <v>13</v>
      </c>
      <c r="B17" s="33" t="s">
        <v>100</v>
      </c>
      <c r="C17" s="85"/>
      <c r="D17" s="33" t="s">
        <v>0</v>
      </c>
      <c r="E17" s="34">
        <v>50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69"/>
    </row>
    <row r="18" spans="1:21" ht="31.5" x14ac:dyDescent="0.25">
      <c r="A18" s="33">
        <v>14</v>
      </c>
      <c r="B18" s="33" t="s">
        <v>101</v>
      </c>
      <c r="C18" s="85"/>
      <c r="D18" s="33" t="s">
        <v>0</v>
      </c>
      <c r="E18" s="34">
        <f>1900-1700</f>
        <v>200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69"/>
    </row>
    <row r="19" spans="1:21" ht="15.75" x14ac:dyDescent="0.25">
      <c r="A19" s="33">
        <v>15</v>
      </c>
      <c r="B19" s="33" t="s">
        <v>102</v>
      </c>
      <c r="C19" s="85"/>
      <c r="D19" s="33" t="s">
        <v>0</v>
      </c>
      <c r="E19" s="34">
        <v>135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69"/>
    </row>
    <row r="20" spans="1:21" ht="31.5" x14ac:dyDescent="0.25">
      <c r="A20" s="33">
        <v>16</v>
      </c>
      <c r="B20" s="33" t="s">
        <v>103</v>
      </c>
      <c r="C20" s="85"/>
      <c r="D20" s="33" t="s">
        <v>0</v>
      </c>
      <c r="E20" s="34">
        <v>100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69"/>
    </row>
    <row r="21" spans="1:21" ht="31.5" x14ac:dyDescent="0.25">
      <c r="A21" s="33">
        <v>17</v>
      </c>
      <c r="B21" s="33" t="s">
        <v>220</v>
      </c>
      <c r="C21" s="85"/>
      <c r="D21" s="33" t="s">
        <v>0</v>
      </c>
      <c r="E21" s="34">
        <v>220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69"/>
    </row>
    <row r="22" spans="1:21" ht="31.5" x14ac:dyDescent="0.25">
      <c r="A22" s="33">
        <v>18</v>
      </c>
      <c r="B22" s="33" t="s">
        <v>221</v>
      </c>
      <c r="C22" s="85"/>
      <c r="D22" s="33" t="s">
        <v>0</v>
      </c>
      <c r="E22" s="34">
        <f>400-200</f>
        <v>200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69"/>
    </row>
    <row r="23" spans="1:21" ht="31.5" x14ac:dyDescent="0.25">
      <c r="A23" s="33">
        <v>19</v>
      </c>
      <c r="B23" s="33" t="s">
        <v>222</v>
      </c>
      <c r="C23" s="85"/>
      <c r="D23" s="33" t="s">
        <v>0</v>
      </c>
      <c r="E23" s="34">
        <v>120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69"/>
    </row>
    <row r="24" spans="1:21" ht="15.75" x14ac:dyDescent="0.25">
      <c r="A24" s="33">
        <v>20</v>
      </c>
      <c r="B24" s="33" t="s">
        <v>105</v>
      </c>
      <c r="C24" s="85"/>
      <c r="D24" s="33" t="s">
        <v>0</v>
      </c>
      <c r="E24" s="34">
        <v>70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69"/>
    </row>
    <row r="25" spans="1:21" ht="15.75" x14ac:dyDescent="0.25">
      <c r="A25" s="33">
        <v>21</v>
      </c>
      <c r="B25" s="33" t="s">
        <v>121</v>
      </c>
      <c r="C25" s="85"/>
      <c r="D25" s="33" t="s">
        <v>0</v>
      </c>
      <c r="E25" s="34">
        <v>700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69"/>
    </row>
    <row r="26" spans="1:21" ht="31.5" x14ac:dyDescent="0.25">
      <c r="A26" s="33">
        <v>22</v>
      </c>
      <c r="B26" s="33" t="s">
        <v>104</v>
      </c>
      <c r="C26" s="85"/>
      <c r="D26" s="33" t="s">
        <v>0</v>
      </c>
      <c r="E26" s="34">
        <v>60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69"/>
    </row>
    <row r="27" spans="1:21" ht="15.75" x14ac:dyDescent="0.25">
      <c r="A27" s="33">
        <v>23</v>
      </c>
      <c r="B27" s="33" t="s">
        <v>106</v>
      </c>
      <c r="C27" s="85"/>
      <c r="D27" s="33" t="s">
        <v>0</v>
      </c>
      <c r="E27" s="34">
        <f>300-100</f>
        <v>200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69"/>
    </row>
    <row r="28" spans="1:21" ht="15.75" x14ac:dyDescent="0.25">
      <c r="A28" s="33">
        <v>24</v>
      </c>
      <c r="B28" s="33" t="s">
        <v>128</v>
      </c>
      <c r="C28" s="36"/>
      <c r="D28" s="33" t="s">
        <v>0</v>
      </c>
      <c r="E28" s="34">
        <v>60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</row>
    <row r="29" spans="1:21" ht="15.75" x14ac:dyDescent="0.25">
      <c r="A29" s="33">
        <v>25</v>
      </c>
      <c r="B29" s="33" t="s">
        <v>129</v>
      </c>
      <c r="C29" s="36"/>
      <c r="D29" s="33" t="s">
        <v>0</v>
      </c>
      <c r="E29" s="34">
        <v>120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ht="15.75" x14ac:dyDescent="0.25">
      <c r="A30" s="33">
        <v>26</v>
      </c>
      <c r="B30" s="33" t="s">
        <v>200</v>
      </c>
      <c r="C30" s="36"/>
      <c r="D30" s="33" t="s">
        <v>0</v>
      </c>
      <c r="E30" s="34">
        <v>300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</row>
    <row r="31" spans="1:21" ht="15.75" x14ac:dyDescent="0.25">
      <c r="A31" s="33">
        <v>27</v>
      </c>
      <c r="B31" s="33" t="s">
        <v>130</v>
      </c>
      <c r="C31" s="36"/>
      <c r="D31" s="33" t="s">
        <v>0</v>
      </c>
      <c r="E31" s="34">
        <v>50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</row>
    <row r="32" spans="1:21" ht="15.75" x14ac:dyDescent="0.25">
      <c r="A32" s="33">
        <v>28</v>
      </c>
      <c r="B32" s="33" t="s">
        <v>131</v>
      </c>
      <c r="C32" s="36"/>
      <c r="D32" s="33" t="s">
        <v>0</v>
      </c>
      <c r="E32" s="34">
        <v>130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ht="15.75" x14ac:dyDescent="0.25">
      <c r="A33" s="33">
        <v>29</v>
      </c>
      <c r="B33" s="33" t="s">
        <v>202</v>
      </c>
      <c r="C33" s="36"/>
      <c r="D33" s="33" t="s">
        <v>0</v>
      </c>
      <c r="E33" s="34">
        <v>200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1:21" ht="15.75" x14ac:dyDescent="0.25">
      <c r="A34" s="33">
        <v>30</v>
      </c>
      <c r="B34" s="33" t="s">
        <v>204</v>
      </c>
      <c r="C34" s="36"/>
      <c r="D34" s="33" t="s">
        <v>0</v>
      </c>
      <c r="E34" s="34">
        <v>40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ht="15.75" x14ac:dyDescent="0.25">
      <c r="A35" s="33">
        <v>31</v>
      </c>
      <c r="B35" s="33" t="s">
        <v>203</v>
      </c>
      <c r="C35" s="36"/>
      <c r="D35" s="33" t="s">
        <v>0</v>
      </c>
      <c r="E35" s="34">
        <v>100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</row>
    <row r="36" spans="1:21" ht="15.75" x14ac:dyDescent="0.25">
      <c r="A36" s="33">
        <v>32</v>
      </c>
      <c r="B36" s="33" t="s">
        <v>201</v>
      </c>
      <c r="C36" s="36"/>
      <c r="D36" s="33" t="s">
        <v>0</v>
      </c>
      <c r="E36" s="34">
        <v>150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1:21" ht="15.75" x14ac:dyDescent="0.25">
      <c r="A37" s="33">
        <v>33</v>
      </c>
      <c r="B37" s="33" t="s">
        <v>132</v>
      </c>
      <c r="C37" s="36"/>
      <c r="D37" s="33" t="s">
        <v>0</v>
      </c>
      <c r="E37" s="34">
        <v>40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1:21" ht="15.75" x14ac:dyDescent="0.25">
      <c r="A38" s="86" t="s">
        <v>112</v>
      </c>
      <c r="B38" s="86"/>
      <c r="C38" s="87"/>
      <c r="D38" s="37" t="s">
        <v>115</v>
      </c>
      <c r="E38" s="38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1:21" ht="15.75" x14ac:dyDescent="0.25">
      <c r="A39" s="86" t="s">
        <v>154</v>
      </c>
      <c r="B39" s="86"/>
      <c r="C39" s="87"/>
      <c r="D39" s="62"/>
      <c r="E39" s="72">
        <v>3700000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</row>
    <row r="41" spans="1:21" ht="15.75" x14ac:dyDescent="0.25">
      <c r="C41" s="88"/>
      <c r="D41" s="88"/>
      <c r="E41" s="88"/>
    </row>
    <row r="42" spans="1:21" ht="15.75" x14ac:dyDescent="0.25">
      <c r="C42" s="70"/>
      <c r="D42" s="39"/>
      <c r="E42" s="39"/>
    </row>
    <row r="43" spans="1:21" ht="15.75" x14ac:dyDescent="0.25">
      <c r="C43" s="88"/>
      <c r="D43" s="88"/>
      <c r="E43" s="88"/>
    </row>
    <row r="44" spans="1:21" ht="15.75" x14ac:dyDescent="0.25">
      <c r="C44" s="70"/>
      <c r="D44" s="39"/>
      <c r="E44" s="39"/>
    </row>
    <row r="45" spans="1:21" ht="15.75" x14ac:dyDescent="0.25">
      <c r="C45" s="88"/>
      <c r="D45" s="88"/>
      <c r="E45" s="88"/>
    </row>
    <row r="46" spans="1:21" ht="15.75" x14ac:dyDescent="0.25">
      <c r="B46" s="39"/>
      <c r="C46" s="39"/>
      <c r="D46" s="39"/>
      <c r="E46" s="39"/>
    </row>
    <row r="47" spans="1:21" ht="15.75" x14ac:dyDescent="0.25">
      <c r="B47" s="39"/>
      <c r="C47" s="39"/>
      <c r="D47" s="82"/>
      <c r="E47" s="82"/>
    </row>
  </sheetData>
  <mergeCells count="8">
    <mergeCell ref="D47:E47"/>
    <mergeCell ref="A2:E2"/>
    <mergeCell ref="C5:C27"/>
    <mergeCell ref="A38:C38"/>
    <mergeCell ref="A39:C39"/>
    <mergeCell ref="C41:E41"/>
    <mergeCell ref="C43:E43"/>
    <mergeCell ref="C45:E4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81"/>
  <sheetViews>
    <sheetView tabSelected="1" view="pageBreakPreview" topLeftCell="A43" zoomScaleNormal="100" zoomScaleSheetLayoutView="100" workbookViewId="0">
      <selection activeCell="C5" sqref="C5:C60"/>
    </sheetView>
  </sheetViews>
  <sheetFormatPr defaultRowHeight="15" x14ac:dyDescent="0.25"/>
  <cols>
    <col min="1" max="1" width="4.7109375" customWidth="1"/>
    <col min="2" max="2" width="42.7109375" customWidth="1"/>
    <col min="3" max="3" width="48.5703125" customWidth="1"/>
    <col min="4" max="4" width="8.28515625" bestFit="1" customWidth="1"/>
    <col min="5" max="5" width="14.28515625" bestFit="1" customWidth="1"/>
    <col min="6" max="21" width="0" hidden="1" customWidth="1"/>
  </cols>
  <sheetData>
    <row r="1" spans="1:2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1" customFormat="1" ht="18.75" x14ac:dyDescent="0.3">
      <c r="A2" s="76" t="s">
        <v>225</v>
      </c>
      <c r="B2" s="76"/>
      <c r="C2" s="76"/>
      <c r="D2" s="76"/>
      <c r="E2" s="76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s="1" customFormat="1" ht="47.25" x14ac:dyDescent="0.25">
      <c r="A3" s="11" t="s">
        <v>107</v>
      </c>
      <c r="B3" s="11" t="s">
        <v>108</v>
      </c>
      <c r="C3" s="11" t="s">
        <v>110</v>
      </c>
      <c r="D3" s="11" t="s">
        <v>109</v>
      </c>
      <c r="E3" s="11" t="s">
        <v>111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15.75" x14ac:dyDescent="0.25">
      <c r="A5" s="2">
        <v>1</v>
      </c>
      <c r="B5" s="2" t="s">
        <v>3</v>
      </c>
      <c r="C5" s="77" t="s">
        <v>114</v>
      </c>
      <c r="D5" s="2" t="s">
        <v>0</v>
      </c>
      <c r="E5" s="3">
        <f>50/10</f>
        <v>5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7"/>
    </row>
    <row r="6" spans="1:21" ht="15.75" x14ac:dyDescent="0.25">
      <c r="A6" s="2">
        <v>2</v>
      </c>
      <c r="B6" s="2" t="s">
        <v>4</v>
      </c>
      <c r="C6" s="78"/>
      <c r="D6" s="2" t="s">
        <v>0</v>
      </c>
      <c r="E6" s="3">
        <f>800-300</f>
        <v>500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</row>
    <row r="7" spans="1:21" ht="15.75" x14ac:dyDescent="0.25">
      <c r="A7" s="2">
        <v>3</v>
      </c>
      <c r="B7" s="2" t="s">
        <v>148</v>
      </c>
      <c r="C7" s="78"/>
      <c r="D7" s="2" t="s">
        <v>0</v>
      </c>
      <c r="E7" s="3">
        <v>420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25">
      <c r="A8" s="2">
        <v>4</v>
      </c>
      <c r="B8" s="2" t="s">
        <v>5</v>
      </c>
      <c r="C8" s="78"/>
      <c r="D8" s="2" t="s">
        <v>0</v>
      </c>
      <c r="E8" s="3">
        <v>1500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</row>
    <row r="9" spans="1:21" ht="15.75" x14ac:dyDescent="0.25">
      <c r="A9" s="2">
        <v>5</v>
      </c>
      <c r="B9" s="2" t="s">
        <v>223</v>
      </c>
      <c r="C9" s="78"/>
      <c r="D9" s="2" t="s">
        <v>0</v>
      </c>
      <c r="E9" s="3">
        <v>80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</row>
    <row r="10" spans="1:21" ht="15.75" x14ac:dyDescent="0.25">
      <c r="A10" s="2">
        <v>6</v>
      </c>
      <c r="B10" s="2" t="s">
        <v>146</v>
      </c>
      <c r="C10" s="78"/>
      <c r="D10" s="2" t="s">
        <v>0</v>
      </c>
      <c r="E10" s="3">
        <v>254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</row>
    <row r="11" spans="1:21" ht="15.75" x14ac:dyDescent="0.25">
      <c r="A11" s="2">
        <v>7</v>
      </c>
      <c r="B11" s="2" t="s">
        <v>6</v>
      </c>
      <c r="C11" s="78"/>
      <c r="D11" s="2" t="s">
        <v>0</v>
      </c>
      <c r="E11" s="3">
        <v>420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</row>
    <row r="12" spans="1:21" ht="15.75" x14ac:dyDescent="0.25">
      <c r="A12" s="2">
        <v>8</v>
      </c>
      <c r="B12" s="2" t="s">
        <v>7</v>
      </c>
      <c r="C12" s="78"/>
      <c r="D12" s="2" t="s">
        <v>0</v>
      </c>
      <c r="E12" s="3">
        <v>500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15" customHeight="1" x14ac:dyDescent="0.25">
      <c r="A13" s="2">
        <v>9</v>
      </c>
      <c r="B13" s="2" t="s">
        <v>206</v>
      </c>
      <c r="C13" s="78"/>
      <c r="D13" s="2" t="s">
        <v>0</v>
      </c>
      <c r="E13" s="3">
        <v>460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/>
    </row>
    <row r="14" spans="1:21" ht="15.75" x14ac:dyDescent="0.25">
      <c r="A14" s="2">
        <v>10</v>
      </c>
      <c r="B14" s="2" t="s">
        <v>149</v>
      </c>
      <c r="C14" s="78"/>
      <c r="D14" s="2" t="s">
        <v>0</v>
      </c>
      <c r="E14" s="3">
        <v>230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</row>
    <row r="15" spans="1:21" ht="15.75" x14ac:dyDescent="0.25">
      <c r="A15" s="2">
        <v>11</v>
      </c>
      <c r="B15" s="2" t="s">
        <v>8</v>
      </c>
      <c r="C15" s="78"/>
      <c r="D15" s="2" t="s">
        <v>0</v>
      </c>
      <c r="E15" s="3">
        <v>1700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15.75" x14ac:dyDescent="0.25">
      <c r="A16" s="2">
        <v>12</v>
      </c>
      <c r="B16" s="2" t="s">
        <v>9</v>
      </c>
      <c r="C16" s="78"/>
      <c r="D16" s="2" t="s">
        <v>0</v>
      </c>
      <c r="E16" s="3">
        <v>117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5.75" x14ac:dyDescent="0.25">
      <c r="A17" s="2">
        <v>23</v>
      </c>
      <c r="B17" s="2" t="s">
        <v>10</v>
      </c>
      <c r="C17" s="78"/>
      <c r="D17" s="2" t="s">
        <v>0</v>
      </c>
      <c r="E17" s="3">
        <v>230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5.75" x14ac:dyDescent="0.25">
      <c r="A18" s="2">
        <v>14</v>
      </c>
      <c r="B18" s="2" t="s">
        <v>144</v>
      </c>
      <c r="C18" s="78"/>
      <c r="D18" s="2" t="s">
        <v>0</v>
      </c>
      <c r="E18" s="3">
        <v>300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5.75" x14ac:dyDescent="0.25">
      <c r="A19" s="2">
        <v>15</v>
      </c>
      <c r="B19" s="2" t="s">
        <v>11</v>
      </c>
      <c r="C19" s="78"/>
      <c r="D19" s="2" t="s">
        <v>0</v>
      </c>
      <c r="E19" s="3">
        <v>11000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5.75" x14ac:dyDescent="0.25">
      <c r="A20" s="2">
        <v>16</v>
      </c>
      <c r="B20" s="2" t="s">
        <v>12</v>
      </c>
      <c r="C20" s="78"/>
      <c r="D20" s="2" t="s">
        <v>0</v>
      </c>
      <c r="E20" s="3">
        <v>260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5.75" x14ac:dyDescent="0.25">
      <c r="A21" s="2">
        <v>17</v>
      </c>
      <c r="B21" s="2" t="s">
        <v>13</v>
      </c>
      <c r="C21" s="78"/>
      <c r="D21" s="2" t="s">
        <v>0</v>
      </c>
      <c r="E21" s="3">
        <v>2900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15.75" x14ac:dyDescent="0.25">
      <c r="A22" s="2">
        <v>18</v>
      </c>
      <c r="B22" s="2" t="s">
        <v>14</v>
      </c>
      <c r="C22" s="78"/>
      <c r="D22" s="2" t="s">
        <v>0</v>
      </c>
      <c r="E22" s="3">
        <v>130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5.75" x14ac:dyDescent="0.25">
      <c r="A23" s="2">
        <v>19</v>
      </c>
      <c r="B23" s="2" t="s">
        <v>15</v>
      </c>
      <c r="C23" s="78"/>
      <c r="D23" s="2" t="s">
        <v>0</v>
      </c>
      <c r="E23" s="3">
        <v>2400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15.75" x14ac:dyDescent="0.25">
      <c r="A24" s="2">
        <v>20</v>
      </c>
      <c r="B24" s="2" t="s">
        <v>134</v>
      </c>
      <c r="C24" s="78"/>
      <c r="D24" s="2" t="s">
        <v>0</v>
      </c>
      <c r="E24" s="3">
        <f>2000/2</f>
        <v>1000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5.75" x14ac:dyDescent="0.25">
      <c r="A25" s="2">
        <v>21</v>
      </c>
      <c r="B25" s="2" t="s">
        <v>135</v>
      </c>
      <c r="C25" s="78"/>
      <c r="D25" s="2" t="s">
        <v>0</v>
      </c>
      <c r="E25" s="3">
        <v>1000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5.75" x14ac:dyDescent="0.25">
      <c r="A26" s="2">
        <v>22</v>
      </c>
      <c r="B26" s="2" t="s">
        <v>16</v>
      </c>
      <c r="C26" s="78"/>
      <c r="D26" s="2" t="s">
        <v>0</v>
      </c>
      <c r="E26" s="3">
        <f>400-300</f>
        <v>100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5.75" x14ac:dyDescent="0.25">
      <c r="A27" s="2">
        <v>23</v>
      </c>
      <c r="B27" s="2" t="s">
        <v>17</v>
      </c>
      <c r="C27" s="78"/>
      <c r="D27" s="2" t="s">
        <v>0</v>
      </c>
      <c r="E27" s="3">
        <v>400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5.75" x14ac:dyDescent="0.25">
      <c r="A28" s="2">
        <v>24</v>
      </c>
      <c r="B28" s="2" t="s">
        <v>136</v>
      </c>
      <c r="C28" s="78"/>
      <c r="D28" s="2" t="s">
        <v>0</v>
      </c>
      <c r="E28" s="3">
        <v>800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5.75" x14ac:dyDescent="0.25">
      <c r="A29" s="2">
        <v>25</v>
      </c>
      <c r="B29" s="2" t="s">
        <v>137</v>
      </c>
      <c r="C29" s="78"/>
      <c r="D29" s="2" t="s">
        <v>0</v>
      </c>
      <c r="E29" s="3">
        <v>4100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5.75" x14ac:dyDescent="0.25">
      <c r="A30" s="2">
        <v>26</v>
      </c>
      <c r="B30" s="2" t="s">
        <v>207</v>
      </c>
      <c r="C30" s="78"/>
      <c r="D30" s="2" t="s">
        <v>0</v>
      </c>
      <c r="E30" s="3">
        <v>50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5.75" x14ac:dyDescent="0.25">
      <c r="A31" s="2">
        <v>27</v>
      </c>
      <c r="B31" s="2" t="s">
        <v>147</v>
      </c>
      <c r="C31" s="78"/>
      <c r="D31" s="2" t="s">
        <v>0</v>
      </c>
      <c r="E31" s="3">
        <v>2200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5.75" x14ac:dyDescent="0.25">
      <c r="A32" s="2">
        <v>28</v>
      </c>
      <c r="B32" s="2" t="s">
        <v>18</v>
      </c>
      <c r="C32" s="78"/>
      <c r="D32" s="2" t="s">
        <v>0</v>
      </c>
      <c r="E32" s="3">
        <v>230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5.75" x14ac:dyDescent="0.25">
      <c r="A33" s="2">
        <v>29</v>
      </c>
      <c r="B33" s="2" t="s">
        <v>19</v>
      </c>
      <c r="C33" s="78"/>
      <c r="D33" s="2" t="s">
        <v>0</v>
      </c>
      <c r="E33" s="3">
        <v>180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5.75" x14ac:dyDescent="0.25">
      <c r="A34" s="2">
        <v>30</v>
      </c>
      <c r="B34" s="2" t="s">
        <v>20</v>
      </c>
      <c r="C34" s="78"/>
      <c r="D34" s="2" t="s">
        <v>0</v>
      </c>
      <c r="E34" s="3">
        <v>1700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5.75" x14ac:dyDescent="0.25">
      <c r="A35" s="2">
        <v>31</v>
      </c>
      <c r="B35" s="2" t="s">
        <v>21</v>
      </c>
      <c r="C35" s="78"/>
      <c r="D35" s="2" t="s">
        <v>0</v>
      </c>
      <c r="E35" s="3">
        <f>300-50</f>
        <v>250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5.75" x14ac:dyDescent="0.25">
      <c r="A36" s="2">
        <v>32</v>
      </c>
      <c r="B36" s="2" t="s">
        <v>22</v>
      </c>
      <c r="C36" s="78"/>
      <c r="D36" s="2" t="s">
        <v>0</v>
      </c>
      <c r="E36" s="3">
        <f>100/5</f>
        <v>20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5.75" x14ac:dyDescent="0.25">
      <c r="A37" s="2">
        <v>33</v>
      </c>
      <c r="B37" s="2" t="s">
        <v>23</v>
      </c>
      <c r="C37" s="78"/>
      <c r="D37" s="2" t="s">
        <v>0</v>
      </c>
      <c r="E37" s="3">
        <v>70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t="15.75" x14ac:dyDescent="0.25">
      <c r="A38" s="2">
        <v>34</v>
      </c>
      <c r="B38" s="2" t="s">
        <v>25</v>
      </c>
      <c r="C38" s="78"/>
      <c r="D38" s="2" t="s">
        <v>0</v>
      </c>
      <c r="E38" s="3">
        <v>120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15.75" x14ac:dyDescent="0.25">
      <c r="A39" s="2">
        <v>35</v>
      </c>
      <c r="B39" s="2" t="s">
        <v>26</v>
      </c>
      <c r="C39" s="78"/>
      <c r="D39" s="2" t="s">
        <v>0</v>
      </c>
      <c r="E39" s="3">
        <f>120/2</f>
        <v>60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5.75" x14ac:dyDescent="0.25">
      <c r="A40" s="2">
        <v>36</v>
      </c>
      <c r="B40" s="2" t="s">
        <v>143</v>
      </c>
      <c r="C40" s="78"/>
      <c r="D40" s="2" t="s">
        <v>0</v>
      </c>
      <c r="E40" s="3">
        <v>2400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15.75" x14ac:dyDescent="0.25">
      <c r="A41" s="2">
        <v>37</v>
      </c>
      <c r="B41" s="2" t="s">
        <v>27</v>
      </c>
      <c r="C41" s="78"/>
      <c r="D41" s="2" t="s">
        <v>0</v>
      </c>
      <c r="E41" s="3">
        <f>230-30</f>
        <v>200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ht="15.75" x14ac:dyDescent="0.25">
      <c r="A42" s="2">
        <v>38</v>
      </c>
      <c r="B42" s="2" t="s">
        <v>28</v>
      </c>
      <c r="C42" s="78"/>
      <c r="D42" s="2" t="s">
        <v>0</v>
      </c>
      <c r="E42" s="3">
        <v>92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ht="15.75" x14ac:dyDescent="0.25">
      <c r="A43" s="2">
        <v>39</v>
      </c>
      <c r="B43" s="2" t="s">
        <v>29</v>
      </c>
      <c r="C43" s="78"/>
      <c r="D43" s="2" t="s">
        <v>0</v>
      </c>
      <c r="E43" s="3">
        <f>120-20</f>
        <v>100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ht="15.75" x14ac:dyDescent="0.25">
      <c r="A44" s="2">
        <v>40</v>
      </c>
      <c r="B44" s="2" t="s">
        <v>30</v>
      </c>
      <c r="C44" s="78"/>
      <c r="D44" s="2" t="s">
        <v>0</v>
      </c>
      <c r="E44" s="3">
        <f>3000-2500</f>
        <v>500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5.75" x14ac:dyDescent="0.25">
      <c r="A45" s="2">
        <v>41</v>
      </c>
      <c r="B45" s="2" t="s">
        <v>31</v>
      </c>
      <c r="C45" s="78"/>
      <c r="D45" s="2" t="s">
        <v>0</v>
      </c>
      <c r="E45" s="3">
        <f>12-10</f>
        <v>2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5.75" x14ac:dyDescent="0.25">
      <c r="A46" s="2">
        <v>42</v>
      </c>
      <c r="B46" s="2" t="s">
        <v>145</v>
      </c>
      <c r="C46" s="78"/>
      <c r="D46" s="2" t="s">
        <v>0</v>
      </c>
      <c r="E46" s="3">
        <v>400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5.75" x14ac:dyDescent="0.25">
      <c r="A47" s="2">
        <v>43</v>
      </c>
      <c r="B47" s="2" t="s">
        <v>24</v>
      </c>
      <c r="C47" s="78"/>
      <c r="D47" s="2" t="s">
        <v>0</v>
      </c>
      <c r="E47" s="3">
        <v>115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5.75" x14ac:dyDescent="0.25">
      <c r="A48" s="2">
        <v>44</v>
      </c>
      <c r="B48" s="18" t="s">
        <v>32</v>
      </c>
      <c r="C48" s="78"/>
      <c r="D48" s="2" t="s">
        <v>0</v>
      </c>
      <c r="E48" s="2">
        <v>150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5.75" x14ac:dyDescent="0.25">
      <c r="A49" s="2">
        <v>45</v>
      </c>
      <c r="B49" s="18" t="s">
        <v>33</v>
      </c>
      <c r="C49" s="89"/>
      <c r="D49" s="2" t="s">
        <v>0</v>
      </c>
      <c r="E49" s="2">
        <f>2100-1100</f>
        <v>1000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5.75" x14ac:dyDescent="0.25">
      <c r="A50" s="2">
        <v>46</v>
      </c>
      <c r="B50" s="18" t="s">
        <v>138</v>
      </c>
      <c r="C50" s="89"/>
      <c r="D50" s="2"/>
      <c r="E50" s="2">
        <v>1500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5.75" x14ac:dyDescent="0.25">
      <c r="A51" s="2">
        <v>47</v>
      </c>
      <c r="B51" s="18" t="s">
        <v>34</v>
      </c>
      <c r="C51" s="89"/>
      <c r="D51" s="2" t="s">
        <v>0</v>
      </c>
      <c r="E51" s="2">
        <f>900-600</f>
        <v>300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5.75" x14ac:dyDescent="0.25">
      <c r="A52" s="2">
        <v>48</v>
      </c>
      <c r="B52" s="18" t="s">
        <v>139</v>
      </c>
      <c r="C52" s="89"/>
      <c r="D52" s="2"/>
      <c r="E52" s="2">
        <v>400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5.75" x14ac:dyDescent="0.25">
      <c r="A53" s="2">
        <v>49</v>
      </c>
      <c r="B53" s="18" t="s">
        <v>35</v>
      </c>
      <c r="C53" s="89"/>
      <c r="D53" s="2" t="s">
        <v>0</v>
      </c>
      <c r="E53" s="2">
        <v>2200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1" ht="15.75" x14ac:dyDescent="0.25">
      <c r="A54" s="2">
        <v>50</v>
      </c>
      <c r="B54" s="18" t="s">
        <v>36</v>
      </c>
      <c r="C54" s="89"/>
      <c r="D54" s="2" t="s">
        <v>0</v>
      </c>
      <c r="E54" s="2">
        <v>2000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ht="15.75" x14ac:dyDescent="0.25">
      <c r="A55" s="2">
        <v>51</v>
      </c>
      <c r="B55" s="2" t="s">
        <v>66</v>
      </c>
      <c r="C55" s="89"/>
      <c r="D55" s="2" t="s">
        <v>0</v>
      </c>
      <c r="E55" s="2">
        <f>4000-1000</f>
        <v>3000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ht="15.75" x14ac:dyDescent="0.25">
      <c r="A56" s="2">
        <v>52</v>
      </c>
      <c r="B56" s="2" t="s">
        <v>140</v>
      </c>
      <c r="C56" s="89"/>
      <c r="D56" s="2" t="s">
        <v>0</v>
      </c>
      <c r="E56" s="2">
        <v>100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ht="31.5" x14ac:dyDescent="0.25">
      <c r="A57" s="2">
        <v>53</v>
      </c>
      <c r="B57" s="2" t="s">
        <v>150</v>
      </c>
      <c r="C57" s="89"/>
      <c r="D57" s="2" t="s">
        <v>0</v>
      </c>
      <c r="E57" s="2">
        <f>85-35</f>
        <v>50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ht="15.75" x14ac:dyDescent="0.25">
      <c r="A58" s="2">
        <v>54</v>
      </c>
      <c r="B58" s="2" t="s">
        <v>37</v>
      </c>
      <c r="C58" s="89"/>
      <c r="D58" s="22" t="s">
        <v>0</v>
      </c>
      <c r="E58" s="22">
        <v>200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ht="15.75" x14ac:dyDescent="0.25">
      <c r="A59" s="2">
        <v>55</v>
      </c>
      <c r="B59" s="2" t="s">
        <v>142</v>
      </c>
      <c r="C59" s="89"/>
      <c r="D59" s="22"/>
      <c r="E59" s="22">
        <v>3000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 ht="15.75" x14ac:dyDescent="0.25">
      <c r="A60" s="2">
        <v>56</v>
      </c>
      <c r="B60" s="2" t="s">
        <v>141</v>
      </c>
      <c r="C60" s="89"/>
      <c r="D60" s="22" t="s">
        <v>0</v>
      </c>
      <c r="E60" s="22">
        <v>3000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 ht="15.75" x14ac:dyDescent="0.25">
      <c r="A61" s="2">
        <v>57</v>
      </c>
      <c r="B61" s="2" t="s">
        <v>205</v>
      </c>
      <c r="C61" s="50"/>
      <c r="D61" s="22" t="s">
        <v>0</v>
      </c>
      <c r="E61" s="22">
        <v>150</v>
      </c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</row>
    <row r="62" spans="1:21" ht="15.75" x14ac:dyDescent="0.25">
      <c r="A62" s="2">
        <v>58</v>
      </c>
      <c r="B62" s="2" t="s">
        <v>208</v>
      </c>
      <c r="C62" s="50"/>
      <c r="D62" s="22" t="s">
        <v>0</v>
      </c>
      <c r="E62" s="22">
        <v>150</v>
      </c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</row>
    <row r="63" spans="1:21" ht="15.75" x14ac:dyDescent="0.25">
      <c r="A63" s="2">
        <v>59</v>
      </c>
      <c r="B63" s="2" t="s">
        <v>209</v>
      </c>
      <c r="C63" s="50"/>
      <c r="D63" s="22" t="s">
        <v>0</v>
      </c>
      <c r="E63" s="22">
        <v>150</v>
      </c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</row>
    <row r="64" spans="1:21" ht="15.75" x14ac:dyDescent="0.25">
      <c r="A64" s="2">
        <v>60</v>
      </c>
      <c r="B64" s="2" t="s">
        <v>210</v>
      </c>
      <c r="C64" s="50"/>
      <c r="D64" s="22" t="s">
        <v>0</v>
      </c>
      <c r="E64" s="22">
        <v>150</v>
      </c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</row>
    <row r="65" spans="1:21" ht="15.75" x14ac:dyDescent="0.25">
      <c r="A65" s="2">
        <v>61</v>
      </c>
      <c r="B65" s="2" t="s">
        <v>211</v>
      </c>
      <c r="C65" s="50"/>
      <c r="D65" s="22" t="s">
        <v>0</v>
      </c>
      <c r="E65" s="22">
        <v>150</v>
      </c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</row>
    <row r="66" spans="1:21" ht="15.75" x14ac:dyDescent="0.25">
      <c r="A66" s="2">
        <v>62</v>
      </c>
      <c r="B66" s="2" t="s">
        <v>212</v>
      </c>
      <c r="C66" s="50"/>
      <c r="D66" s="22" t="s">
        <v>0</v>
      </c>
      <c r="E66" s="22">
        <v>150</v>
      </c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1:21" ht="15.75" x14ac:dyDescent="0.25">
      <c r="A67" s="2">
        <v>63</v>
      </c>
      <c r="B67" s="2" t="s">
        <v>213</v>
      </c>
      <c r="C67" s="50"/>
      <c r="D67" s="22" t="s">
        <v>0</v>
      </c>
      <c r="E67" s="22">
        <v>150</v>
      </c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1" ht="15.75" x14ac:dyDescent="0.25">
      <c r="A68" s="2">
        <v>64</v>
      </c>
      <c r="B68" s="2" t="s">
        <v>214</v>
      </c>
      <c r="C68" s="50"/>
      <c r="D68" s="22" t="s">
        <v>0</v>
      </c>
      <c r="E68" s="22">
        <v>150</v>
      </c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1" ht="15.75" x14ac:dyDescent="0.25">
      <c r="A69" s="2">
        <v>65</v>
      </c>
      <c r="B69" s="2" t="s">
        <v>215</v>
      </c>
      <c r="C69" s="50"/>
      <c r="D69" s="22" t="s">
        <v>0</v>
      </c>
      <c r="E69" s="22">
        <v>150</v>
      </c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</row>
    <row r="70" spans="1:21" ht="15.75" x14ac:dyDescent="0.25">
      <c r="A70" s="2">
        <v>66</v>
      </c>
      <c r="B70" s="2" t="s">
        <v>216</v>
      </c>
      <c r="C70" s="50"/>
      <c r="D70" s="22" t="s">
        <v>0</v>
      </c>
      <c r="E70" s="22">
        <v>150</v>
      </c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</row>
    <row r="71" spans="1:21" ht="15.75" x14ac:dyDescent="0.25">
      <c r="A71" s="2">
        <v>67</v>
      </c>
      <c r="B71" s="2" t="s">
        <v>217</v>
      </c>
      <c r="C71" s="50"/>
      <c r="D71" s="22" t="s">
        <v>0</v>
      </c>
      <c r="E71" s="22">
        <v>150</v>
      </c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</row>
    <row r="72" spans="1:21" ht="15.75" x14ac:dyDescent="0.25">
      <c r="A72" s="2">
        <v>68</v>
      </c>
      <c r="B72" s="2" t="s">
        <v>218</v>
      </c>
      <c r="C72" s="50"/>
      <c r="D72" s="22" t="s">
        <v>0</v>
      </c>
      <c r="E72" s="22">
        <v>50</v>
      </c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</row>
    <row r="73" spans="1:21" ht="15.75" x14ac:dyDescent="0.25">
      <c r="A73" s="80" t="s">
        <v>112</v>
      </c>
      <c r="B73" s="80"/>
      <c r="C73" s="81"/>
      <c r="D73" s="10" t="s">
        <v>115</v>
      </c>
      <c r="E73" s="20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x14ac:dyDescent="0.25">
      <c r="A74" s="80" t="s">
        <v>154</v>
      </c>
      <c r="B74" s="80"/>
      <c r="C74" s="81"/>
      <c r="D74" s="65"/>
      <c r="E74" s="73">
        <v>9100000</v>
      </c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</row>
    <row r="76" spans="1:21" ht="15.75" x14ac:dyDescent="0.25">
      <c r="D76" s="74"/>
      <c r="E76" s="74"/>
    </row>
    <row r="77" spans="1:21" ht="15.75" x14ac:dyDescent="0.25">
      <c r="D77" s="7"/>
      <c r="E77" s="7"/>
    </row>
    <row r="78" spans="1:21" ht="15.75" x14ac:dyDescent="0.25">
      <c r="D78" s="74"/>
      <c r="E78" s="74"/>
    </row>
    <row r="79" spans="1:21" ht="15.75" x14ac:dyDescent="0.25">
      <c r="D79" s="7"/>
      <c r="E79" s="7"/>
    </row>
    <row r="80" spans="1:21" ht="15.75" x14ac:dyDescent="0.25">
      <c r="D80" s="74"/>
      <c r="E80" s="74"/>
    </row>
    <row r="81" spans="4:5" ht="15.75" x14ac:dyDescent="0.25">
      <c r="D81" s="7"/>
      <c r="E81" s="7"/>
    </row>
  </sheetData>
  <mergeCells count="4">
    <mergeCell ref="A2:E2"/>
    <mergeCell ref="C5:C60"/>
    <mergeCell ref="A73:C73"/>
    <mergeCell ref="A74:C74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Лот 3</vt:lpstr>
      <vt:lpstr>Лот 4</vt:lpstr>
      <vt:lpstr>Лот 5</vt:lpstr>
      <vt:lpstr>Лот 6</vt:lpstr>
      <vt:lpstr>Лот 7</vt:lpstr>
      <vt:lpstr>Лот 8</vt:lpstr>
      <vt:lpstr>'Лот 3'!Область_печати</vt:lpstr>
      <vt:lpstr>'Лот 4'!Область_печати</vt:lpstr>
      <vt:lpstr>'Лот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2012-11-26T11:45:46Z</cp:lastPrinted>
  <dcterms:created xsi:type="dcterms:W3CDTF">2006-09-28T05:33:49Z</dcterms:created>
  <dcterms:modified xsi:type="dcterms:W3CDTF">2026-04-17T08:38:05Z</dcterms:modified>
</cp:coreProperties>
</file>