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2760" yWindow="32760" windowWidth="21570" windowHeight="7740" activeTab="13"/>
  </bookViews>
  <sheets>
    <sheet name="Лот 1" sheetId="25" r:id="rId1"/>
    <sheet name="Лот 2" sheetId="24" r:id="rId2"/>
    <sheet name="Лот 3" sheetId="23" r:id="rId3"/>
    <sheet name="Лот 4" sheetId="22" r:id="rId4"/>
    <sheet name="Лот 5" sheetId="21" r:id="rId5"/>
    <sheet name="Лот 6" sheetId="18" r:id="rId6"/>
    <sheet name="Лот 7" sheetId="17" r:id="rId7"/>
    <sheet name="Лот 8" sheetId="16" r:id="rId8"/>
    <sheet name="Лот 9" sheetId="15" r:id="rId9"/>
    <sheet name="Лот10" sheetId="14" r:id="rId10"/>
    <sheet name="Лот11" sheetId="11" r:id="rId11"/>
    <sheet name="лот 12" sheetId="27" r:id="rId12"/>
    <sheet name="лот 13" sheetId="28" r:id="rId13"/>
    <sheet name="лот 14" sheetId="29" r:id="rId14"/>
  </sheets>
  <definedNames>
    <definedName name="_xlnm.Print_Area" localSheetId="2">'Лот 3'!$A$1:$E$33</definedName>
    <definedName name="_xlnm.Print_Area" localSheetId="3">'Лот 4'!$A$1:$E$39</definedName>
    <definedName name="СУММ" localSheetId="0">#REF!</definedName>
    <definedName name="СУММ" localSheetId="1">#REF!</definedName>
    <definedName name="СУММ" localSheetId="2">#REF!</definedName>
    <definedName name="СУММ" localSheetId="3">#REF!</definedName>
    <definedName name="СУММ" localSheetId="4">#REF!</definedName>
    <definedName name="СУММ" localSheetId="5">#REF!</definedName>
    <definedName name="СУММ" localSheetId="6">#REF!</definedName>
    <definedName name="СУММ" localSheetId="7">#REF!</definedName>
    <definedName name="СУММ" localSheetId="8">#REF!</definedName>
    <definedName name="СУММ" localSheetId="9">#REF!</definedName>
    <definedName name="СУММ">#REF!</definedName>
  </definedNames>
  <calcPr calcId="145621" refMode="R1C1"/>
</workbook>
</file>

<file path=xl/calcChain.xml><?xml version="1.0" encoding="utf-8"?>
<calcChain xmlns="http://schemas.openxmlformats.org/spreadsheetml/2006/main">
  <c r="E35" i="25" l="1"/>
  <c r="E15" i="29"/>
  <c r="E23" i="28"/>
  <c r="E7" i="27"/>
  <c r="E18" i="23"/>
  <c r="E27" i="17"/>
  <c r="E22" i="17"/>
  <c r="E18" i="17"/>
  <c r="E29" i="18"/>
  <c r="E59" i="16"/>
  <c r="E57" i="16"/>
  <c r="E53" i="16"/>
  <c r="E51" i="16"/>
  <c r="E47" i="16"/>
  <c r="E46" i="16"/>
  <c r="E45" i="16"/>
  <c r="E43" i="16"/>
  <c r="E41" i="16"/>
  <c r="E38" i="16"/>
  <c r="E37" i="16"/>
  <c r="E31" i="16"/>
  <c r="E28" i="16"/>
  <c r="E26" i="16"/>
  <c r="E17" i="16"/>
  <c r="E16" i="16"/>
  <c r="E6" i="16"/>
  <c r="E5" i="16"/>
  <c r="E64" i="16" s="1"/>
  <c r="E17" i="25"/>
  <c r="E22" i="15"/>
  <c r="E16" i="17"/>
  <c r="E14" i="17"/>
  <c r="E11" i="17"/>
  <c r="E5" i="17"/>
  <c r="E31" i="18"/>
  <c r="E27" i="18"/>
  <c r="E24" i="18"/>
  <c r="E18" i="18"/>
  <c r="E17" i="18"/>
  <c r="E11" i="18"/>
  <c r="E10" i="18"/>
  <c r="E8" i="18"/>
  <c r="E7" i="18"/>
  <c r="E24" i="21"/>
  <c r="E33" i="21"/>
  <c r="E16" i="21"/>
  <c r="E28" i="21"/>
  <c r="E8" i="21"/>
  <c r="E14" i="21"/>
  <c r="E29" i="21"/>
  <c r="E26" i="21"/>
  <c r="E23" i="21"/>
  <c r="E20" i="21"/>
  <c r="E27" i="21"/>
  <c r="E25" i="21"/>
  <c r="E22" i="21"/>
  <c r="E18" i="21"/>
  <c r="E17" i="22"/>
  <c r="E27" i="22" s="1"/>
  <c r="E20" i="22"/>
  <c r="E10" i="23"/>
  <c r="E14" i="23"/>
  <c r="E33" i="24"/>
  <c r="E15" i="15"/>
  <c r="E24" i="15"/>
  <c r="E16" i="15"/>
  <c r="E11" i="15"/>
  <c r="E13" i="14"/>
  <c r="E12" i="14"/>
  <c r="E11" i="14"/>
  <c r="E10" i="14"/>
  <c r="E9" i="14"/>
  <c r="E12" i="11"/>
  <c r="E19" i="11"/>
  <c r="E18" i="11"/>
  <c r="E17" i="11"/>
  <c r="E16" i="11"/>
  <c r="E15" i="11"/>
  <c r="E14" i="11"/>
  <c r="E13" i="11"/>
  <c r="E10" i="11"/>
  <c r="E9" i="11"/>
  <c r="E20" i="11" s="1"/>
  <c r="E8" i="11"/>
  <c r="E33" i="17"/>
  <c r="E14" i="14" l="1"/>
  <c r="E25" i="15"/>
  <c r="E35" i="21"/>
  <c r="E34" i="18"/>
  <c r="E22" i="23"/>
</calcChain>
</file>

<file path=xl/sharedStrings.xml><?xml version="1.0" encoding="utf-8"?>
<sst xmlns="http://schemas.openxmlformats.org/spreadsheetml/2006/main" count="776" uniqueCount="366">
  <si>
    <t>кг</t>
  </si>
  <si>
    <t>Кофе натуральный жаренный в зёрнах</t>
  </si>
  <si>
    <t>Творог 9%</t>
  </si>
  <si>
    <t>Творог 5%</t>
  </si>
  <si>
    <t>Лайм</t>
  </si>
  <si>
    <t>Мандарин</t>
  </si>
  <si>
    <t>Апельсины</t>
  </si>
  <si>
    <t>Грей фрукт</t>
  </si>
  <si>
    <t xml:space="preserve">Лимон </t>
  </si>
  <si>
    <t>Грибы шампиньоны</t>
  </si>
  <si>
    <t>Капуста свежая</t>
  </si>
  <si>
    <t>Смесь овощная.Быстрозамороженная</t>
  </si>
  <si>
    <t>Фасоль стручковая целая или резаная.</t>
  </si>
  <si>
    <t>Капуста цветная</t>
  </si>
  <si>
    <t>Капуста Пекинская.</t>
  </si>
  <si>
    <t>Картофель</t>
  </si>
  <si>
    <t>Лук зелёный</t>
  </si>
  <si>
    <t>Лук репчатый</t>
  </si>
  <si>
    <t>Лук сладкий</t>
  </si>
  <si>
    <t>Морковь свежая</t>
  </si>
  <si>
    <t>Ядро грецкого ореха</t>
  </si>
  <si>
    <t>Перец болгарский</t>
  </si>
  <si>
    <t>Редис</t>
  </si>
  <si>
    <t>Салат (листья)</t>
  </si>
  <si>
    <t>Свекла свежая</t>
  </si>
  <si>
    <t xml:space="preserve">Тыква </t>
  </si>
  <si>
    <t>Шпинат</t>
  </si>
  <si>
    <t xml:space="preserve">Щавель </t>
  </si>
  <si>
    <t>Чеснок</t>
  </si>
  <si>
    <t>Изюм</t>
  </si>
  <si>
    <t>Курага</t>
  </si>
  <si>
    <t>Сухофрукты</t>
  </si>
  <si>
    <t>Чернослив сушёный</t>
  </si>
  <si>
    <t>Шиповник сухой</t>
  </si>
  <si>
    <t>Картофель молодой</t>
  </si>
  <si>
    <t>Перец горький стручковый</t>
  </si>
  <si>
    <t xml:space="preserve">Груша свежая </t>
  </si>
  <si>
    <t xml:space="preserve">Кабачки свежие </t>
  </si>
  <si>
    <t>Баклажаны свежие</t>
  </si>
  <si>
    <t>Виноград</t>
  </si>
  <si>
    <t>Банан свежий</t>
  </si>
  <si>
    <t>Перец консервированный</t>
  </si>
  <si>
    <t>Уксус бальзамический</t>
  </si>
  <si>
    <t>Киви</t>
  </si>
  <si>
    <t xml:space="preserve">Сосиски говяжьи </t>
  </si>
  <si>
    <t xml:space="preserve">Рулет из мяса птицы </t>
  </si>
  <si>
    <t>Колбаса сервилат в/к</t>
  </si>
  <si>
    <t xml:space="preserve">Колбаса сырокопчёная-полусухая </t>
  </si>
  <si>
    <t>Ветчина из индейки</t>
  </si>
  <si>
    <t>Языки свиные в желе</t>
  </si>
  <si>
    <t>Пера испанская с вином, с/к,полусухая,в/у</t>
  </si>
  <si>
    <t>Крем-паштет с утиной печенью (100-175 гр)</t>
  </si>
  <si>
    <t>Салями ,с/к,п/сух</t>
  </si>
  <si>
    <t>Бекон с/к</t>
  </si>
  <si>
    <t>Колбаса в/к,в/с "Московская"</t>
  </si>
  <si>
    <t>Колбаса варёная п/а категория А,"Докторская"</t>
  </si>
  <si>
    <t>Говядина "Деликатесная "</t>
  </si>
  <si>
    <t>Сосиски "Мусульманские"</t>
  </si>
  <si>
    <t>Вода питьевая  18.9 л</t>
  </si>
  <si>
    <t>Сыр "Голландский" 45%</t>
  </si>
  <si>
    <t>Сыр "Маасдам" 45%</t>
  </si>
  <si>
    <t>Сыр "Мраморный" 45%</t>
  </si>
  <si>
    <t>Сыр "Фета" 45%</t>
  </si>
  <si>
    <t>Сыр "Мон Блю" с голубой плесенью 50%</t>
  </si>
  <si>
    <t>Сыр Брынза 45%</t>
  </si>
  <si>
    <t>Сыр "Гауда" 45%</t>
  </si>
  <si>
    <t>Сыр "Тильзттер" 45%</t>
  </si>
  <si>
    <t>Сыр "Лангрэ" 45%</t>
  </si>
  <si>
    <t>Сыр "Чёрный Граф" 45%</t>
  </si>
  <si>
    <t>Йогурт 2.5% стакан 0.125 гр</t>
  </si>
  <si>
    <t>Молоко 2.5%  т/пак</t>
  </si>
  <si>
    <t>л</t>
  </si>
  <si>
    <t>Молоко 3.2 % т/пак</t>
  </si>
  <si>
    <t>Молоко п/е 2.5 %</t>
  </si>
  <si>
    <t>Молоко п/е 3.2 %</t>
  </si>
  <si>
    <t>Продукт Творожный "Мила Вита"</t>
  </si>
  <si>
    <t>Сметана 15%</t>
  </si>
  <si>
    <t>Сметана 20%</t>
  </si>
  <si>
    <t>Кефир 2.5%</t>
  </si>
  <si>
    <t>Масло сливочное 72,5% монолит</t>
  </si>
  <si>
    <t>Масло сливочное 82.5% монолит</t>
  </si>
  <si>
    <t>Масло "Крестьянское" сладко сливочное резанное в пачках.</t>
  </si>
  <si>
    <t>Ряженка 4,0%</t>
  </si>
  <si>
    <t>Сырок гдаз.18% 45 гр</t>
  </si>
  <si>
    <t>Яблоко свежее</t>
  </si>
  <si>
    <t>Сыр "Чёрный Ворон" 50%</t>
  </si>
  <si>
    <t>Сыр "Чёрный Герцог" 50%</t>
  </si>
  <si>
    <t>Сыр творожный сливочный</t>
  </si>
  <si>
    <t>Огурцы консервированные ТМ"Тома",ТМ"Боярин",ТМ "Кенже" ГОСТ31713-2021</t>
  </si>
  <si>
    <t>Оливки ТМ "Боярин",ТМ "Солато" ГОСТ Р 55464-2013</t>
  </si>
  <si>
    <t>Томаты с зеленью в заливке. ТМ "Тома",ТМ "Дядя Ваня",ТМ"Боярин",ТМ "Кенже". ГОСТу Р 52477-2025</t>
  </si>
  <si>
    <t>Томатная паста.Категории "экстра". ТМ"Практик, ТМ "Русское село",ТМ "Чумак". ГОСТ 3343-2017</t>
  </si>
  <si>
    <t>Сок т/п 0.2 л ГОСТ 32103-2013</t>
  </si>
  <si>
    <t>Сок фруктовый ГОСТ 32103-2013</t>
  </si>
  <si>
    <t>Сок томатный ГОСТ 32103-2013</t>
  </si>
  <si>
    <t>Уксус 9% ГОСТу Р 56968-2016</t>
  </si>
  <si>
    <t>Кукуруза сахарная.Консервированная.Сорт высший.ТМ "Практик","Балтимор","Овощной край","ЭКО". ГОСТ 34114-2017</t>
  </si>
  <si>
    <t>Соус соевый.ГОСТ Р 58434-2019</t>
  </si>
  <si>
    <t>Ананас консервированный.ТМ "Боярин","Солато","Золото глобуса"</t>
  </si>
  <si>
    <t>Аджика.ТМ "Боярин","Солато","Золото глобуса".ГОСТ Р 50903-96</t>
  </si>
  <si>
    <t>Горчица пищевая готовая. ТМ "Солато","Золото глобуса","Торгус". РСТ РСФСР 253-87</t>
  </si>
  <si>
    <t xml:space="preserve"> Хрен соус.Соус острый.ТМ "Солато","Золото глобуса","Торгус".ГОСТ Р 56557-2015</t>
  </si>
  <si>
    <t>Грибы маринованные.Опята,шампиньоны. ТМ "Боярин","Солато","Золото глобуса".ГОСТ Р 54677-2011</t>
  </si>
  <si>
    <t>Зелёный горошек консервированный.Сорт высший.ТМ "Практик","Балтимор","Овощной Край", ГОСТ Р 54050-20 / ГОСТ 34112-2017</t>
  </si>
  <si>
    <t>Икра кабачковая "ЭКО",ТМ "Боярин","Солвита" ГОСТ 2654-2017</t>
  </si>
  <si>
    <t>Кетчуп. ТМ "Солато","Золото глобуса",ТоргуС". ГОСТ 32063-2013</t>
  </si>
  <si>
    <t>Цыплята-бройлер,тушки кур потрашённые замороженные.Сорт первый. ТМ "Благояр","Ясные зори","Дружба народов Нова","Байсад".ГОСТ 31962-2013</t>
  </si>
  <si>
    <t>Бедро куриное замороженное ТМ "Благояр","Ясные зори","Дружба народов Нова","Байсад".ГОСТ 31962-2013</t>
  </si>
  <si>
    <t>Печень куриная свежемороженная ТМ "Благояр","Ясные зори","Дружба народов Нова","Байсад". ГОСТ  Р 31657-2012</t>
  </si>
  <si>
    <t>Филе индейки свежемороженное. ТМ "Благояр","Дружба народов" ГОСТ 314732012</t>
  </si>
  <si>
    <t>Мясо кролика (тушка). ГОСТ 27747-2016</t>
  </si>
  <si>
    <t>Язык говяжий замороженный. ГОСТ 32244-2013</t>
  </si>
  <si>
    <t>Баранина охлаждённая (задняя нога) первая категория.ГОСТ 31777-2112</t>
  </si>
  <si>
    <t>Вырезка говяжья. МПК "Митресурс",ООО"Мит кинг",ТМ "Мироторг".ГОСТ 33818-2016</t>
  </si>
  <si>
    <t>Говядина котлетное мясо. ТМ"Митресурс",ООО"Мит кинг","Юнит продукт",ТМ "Мироторг". ГОСТ Р 54754-2011</t>
  </si>
  <si>
    <t>Свинина котлетное мясо.ТМ"Мираторг","Гвардия",ИП"Петров". ГОСТ Р 54754-2011</t>
  </si>
  <si>
    <t>Говядина охлаждённая.ТМ "Митресурс","Мит кинг","Юнит продукт","Мироторг".ГОСТ31797-2012</t>
  </si>
  <si>
    <t>Говядина 1 сорт. ТМ "Митресурс","Мит кинг","Юнит продукт"," Мтроторг".ГОСТ Р 54704-2011</t>
  </si>
  <si>
    <t>Говядина мякоть, лопатка,грудинка. ТМ "Митресурс","Юнит продукт","Мироторг","Мит кинг".ГОСТ 31797-2012</t>
  </si>
  <si>
    <t>Печень говяжья свежемороженная.Мясокомбинат Гатчинский.ГОСТ 32244-2013</t>
  </si>
  <si>
    <t>Сало-шпиг.ГОСТ Р 55485-2013</t>
  </si>
  <si>
    <t>Свинина 1 сорт (лопатка). ТМ"Мираторг","Гвардия",ИП "Петров". ГОСТ 31778-2012</t>
  </si>
  <si>
    <t>Свинина в/с.ТМ"Мираторг","Гвардия",ИП "Петров".</t>
  </si>
  <si>
    <t>Свинина шея.ТМ"Мираторг","Гвардия",ИП Петров.ГОСТ 31778-2012</t>
  </si>
  <si>
    <t>Ножки свиные.ГОСТ  Р 51074-2003</t>
  </si>
  <si>
    <t>Окорок свиной.ТМ "Мироторг","Гвардия",ИП Петров.ГОСТ Р 51074-2003</t>
  </si>
  <si>
    <t>Свинно-поясничный отруб свинины бескостный,замороженный.ТМ "Мироторг","Гвардия",ИП Петров. ГОСТ 31778-2012</t>
  </si>
  <si>
    <t>Грудка куриная замороженная. ТМ "Благояр","Ясные зори","Дружба народов Нова","Байсад". ГОСТ 31962-2013</t>
  </si>
  <si>
    <t>Мясо перепелов (тушка).Сорт первый. ТМ "Благояр","Ясные зори","Дружба народов Нова","Байсад".ГОСТ Р 54673-2011</t>
  </si>
  <si>
    <t>Говядина 1 категории.ТМ "Митресурс","Мит кинг","Юнит продукт","Мироторг".ГОСТ31797-2012</t>
  </si>
  <si>
    <t>Свиные рёбра. ТМ "Мироторг","Гвардия",ИП Петров.ГОСТ Р 51074-2003</t>
  </si>
  <si>
    <t>Сало (для засолки).ГОСТ Р 55485-2013</t>
  </si>
  <si>
    <t>Мясо уток.ГОСТ 31990-2012</t>
  </si>
  <si>
    <t>Маргарин .ГОСТ 32188-2013</t>
  </si>
  <si>
    <t>Консервы молочные.Молоко и сливки сгущённые с сахаром.ГОСТ 32260-2013</t>
  </si>
  <si>
    <t>Сливки питьевые "Чудское Озеро" т/пак 33 %.ГОСТ 31688-2012</t>
  </si>
  <si>
    <t xml:space="preserve">Сыр "Российский" 50% </t>
  </si>
  <si>
    <t>Сыр  "Сливочный" 50%</t>
  </si>
  <si>
    <t>Сыр плавленый, порционный .ГОСТ 31690-2013</t>
  </si>
  <si>
    <t>Сыр мацарелла 45%</t>
  </si>
  <si>
    <t>Сыр "Пармезан" Де Люкс 45% ГОСТ 32260-2013</t>
  </si>
  <si>
    <t>Перец черный молотый.ГОСТ 29050-91</t>
  </si>
  <si>
    <t>Пшено шлифованное.Сорт высший.ТМ"Золотое зёрнышко","Рушаль".ГОСТ 572-2016</t>
  </si>
  <si>
    <t>Крупа рисовая в/с (рис шлифованный).ТМ"Золотое зёрнышко","Рушаль".ГОСТ 6292-93</t>
  </si>
  <si>
    <t>Сода.ГОСТ 32802-2014</t>
  </si>
  <si>
    <t>Соль поваренная пищевая."Экстра" высший сорт.ГОСТ Р 51574-2000</t>
  </si>
  <si>
    <t>Специи в ассортименте .ГОСТ 28750-90</t>
  </si>
  <si>
    <t>Сухари панировочные  ГОСТ 28402-89</t>
  </si>
  <si>
    <t>Фасоль в/с ГОСТ 7758-2020</t>
  </si>
  <si>
    <t>Хлопья кукурузные .ТМ"Любятово","ОГО".ГОСТ 50365-92</t>
  </si>
  <si>
    <t>Макаронные изделия в ассортименте.ТМ "Петровские нивы","Байсад","Знатные". ГОСТ 31743-2017</t>
  </si>
  <si>
    <t>Колбаса с/к,в/с "Зернистая.ГОСТ 3133708-5015</t>
  </si>
  <si>
    <t>Крупа ячневая"Артек" в/с.ТМ "Рушаль","Золотоу Зёрнышко".ГОСТ 276-2021</t>
  </si>
  <si>
    <t>Крупа гречневая в/с.Ядрица.Сорт первый.ТМ"Рушаль","Золотое зёрнышко". ГОСТ Р 5550-2021</t>
  </si>
  <si>
    <t>Крупа кукурузная в/с.ТМ"Рушаль","Золотое зёрнышко".ГОСТ 6002-2022</t>
  </si>
  <si>
    <t>Крупа манная.Марка М. ТМ "Рушаль","Золотое зёрнышко".ГОСТ 7022-2019</t>
  </si>
  <si>
    <t>Крупа перловая в/с.ТМ "Рушаль","Золотое зёрнышко".ГОСТ 5784-2022</t>
  </si>
  <si>
    <t>Крупа ячневая в/с.ТМ "Рушаль","Золотое зёрнышко".ГОСТ 5784-2022</t>
  </si>
  <si>
    <t>Лавровый лист.ГОСТ 17594-81</t>
  </si>
  <si>
    <t>Чечевица зелёная.ТМ "Петровские нивы","Байсад","Знатные". ГОСТ 8758-76</t>
  </si>
  <si>
    <t>Нут.Ядрица.Сорт высший.ГОСТ 8758-76</t>
  </si>
  <si>
    <t>Кунжут.ГОСТ 1129-2013</t>
  </si>
  <si>
    <t>Масло рафинированное дезодорированное,масло нерафинированное.Высший сорт.ТМ "Волшебный Край".ГОСТ 1129-2023</t>
  </si>
  <si>
    <t>Масло оливковое .ГОСТ  213145-75</t>
  </si>
  <si>
    <t>Мука пшеничная в/с общего назначения.Тип М 45-23 либо хлебопнкарная.Сорт Экстра.ГОСТ 26574-2017</t>
  </si>
  <si>
    <t>Перец красный молотый.ГОСТ 29053-91</t>
  </si>
  <si>
    <t>Перец чёрный целый(горошком ).ГОСТ 29050-91</t>
  </si>
  <si>
    <t>Дрожжи сушёные в/с,хлебопекарские. ГОСТ 54845-2011</t>
  </si>
  <si>
    <t>Корица.Пряности.ГОСТ 29049-91</t>
  </si>
  <si>
    <t>Крахмал картофельный.Сорт экстра, высший.ГОСТ Р 538762010</t>
  </si>
  <si>
    <t>Горох, в/с.ТМ "Рушаль,"Золотое зёрнышко".ГОСТ 6201-2020</t>
  </si>
  <si>
    <t>Геркулес (хлопья овсяные) в/с.ТМ "Рушаль","Золотое зёрнышко".ГОСТ 21149-2022</t>
  </si>
  <si>
    <t>Желатин. ГОСТ 11293-2017</t>
  </si>
  <si>
    <t>Изделия кондитерские пастильные.ГОСТ 6441-2014</t>
  </si>
  <si>
    <t>Напитки кофейные растворимые.ГОСТ 50364-92</t>
  </si>
  <si>
    <t>Джем фруктовый в ассортименте.ГОСТ 31712-2012</t>
  </si>
  <si>
    <t>Зефир неглазированный или в глазури.ГОСТ 6441-2014</t>
  </si>
  <si>
    <t>Вафли в ассортименте.ГОСТ 14031-2014</t>
  </si>
  <si>
    <t>Вафли.Неглазированные.ГОСТ  14031-2014</t>
  </si>
  <si>
    <t>Ванилин,ванильный сахар.ГОСТ 16599-71</t>
  </si>
  <si>
    <t>Сахарная пудра.ГОСТ 33222-2015</t>
  </si>
  <si>
    <t>Чай каркаде.ГОСТ 32593-2013</t>
  </si>
  <si>
    <t>Чай чёрный байховый разовый.ГОСТ 32573-2013</t>
  </si>
  <si>
    <t>Чай зелёный разовый.ГОСТ 32574-2013</t>
  </si>
  <si>
    <t>Кофе растворимый.ТМ"Якобс".ГОСТ 32776-2014</t>
  </si>
  <si>
    <t>Кофе растворимый.ТМ"Якобс" стик.ГОСТ 32776-2014</t>
  </si>
  <si>
    <t>Печенье сахарное,затяжное,песочное,слоёное.ТМ"Метрополис","Сладкая Слобода","Брянконфи","Кубань".ГОСТ 24901-2014</t>
  </si>
  <si>
    <t>Повидло весовое.Повидло фасованное.ГОСТ 32099-2013</t>
  </si>
  <si>
    <t>Сахар, в/с.ГОСТ 33222-2015</t>
  </si>
  <si>
    <t>Какао порошок.ТМ"Золотой ярлык",Нестле".ГОСТ 108-2014</t>
  </si>
  <si>
    <t>Конфеты.Шоколадные  в упаковке производителя.ТМ"Красный октябрь","Славянка","Бабаевсвкий","Метрополис".ГОСТ 4570-5014</t>
  </si>
  <si>
    <t>Лимонная кислота.ГОСТ 908-2004</t>
  </si>
  <si>
    <t>Мак пищевой.ГОСТ 52533-2006</t>
  </si>
  <si>
    <t>Мармелад.ГОСТ 6442-2014</t>
  </si>
  <si>
    <t>Мёд натуральный весовой,фасованный.ГОСТ 19792-2017</t>
  </si>
  <si>
    <t>Шоколад тёмный.ТМ "Бабаевский","Красный октябрь".ГОСТ 4570-5014</t>
  </si>
  <si>
    <t>Колбаса п/к,в/с Сервилат "Московский".ГОСТ 31785-2112</t>
  </si>
  <si>
    <t>Мясо копчёно-варёное из свинины - грудинка, окорок.ГОСТ Р 54043-2010</t>
  </si>
  <si>
    <t>Сало солёное "по-Белорусски".ГОСТ 55485-2013</t>
  </si>
  <si>
    <t>Колбаски охотничьи.Категория А.ГОСТ 34162-2017</t>
  </si>
  <si>
    <t>Бастурма с/в.Категория А.ТУ 9213-00425283-05</t>
  </si>
  <si>
    <t>Паштет печёночный Говядина со сливочным маслом.ГОСТ 12318-91</t>
  </si>
  <si>
    <t>Сардельки с копчёным беконом.ГОСТ 33673-2015</t>
  </si>
  <si>
    <t>Сардельки говяжьи.ГОСТ 33673-2015</t>
  </si>
  <si>
    <t>Сосиски с сыром .ГОСТ 33</t>
  </si>
  <si>
    <t>Горбуша свежемороженная.Потрашённая.Без головы.Первый сорт.ГОСТ 32366-2013</t>
  </si>
  <si>
    <t>Икра лососёвая зернистая.ГОСТ 18173-2004</t>
  </si>
  <si>
    <t>Тушка кальмара свежемороженная. ГОСТ 20414-2011</t>
  </si>
  <si>
    <t>Консервы рыбные"Мясо Криля".ГОСТ 13865-2000</t>
  </si>
  <si>
    <t>Консервы рыбные"Сардина ".ТМ "За Родину","Сохраним традиции".ГОСТ 7454-2007</t>
  </si>
  <si>
    <t>Крабовые палочки.ГОСТ 34432-2018</t>
  </si>
  <si>
    <t>Мясо мидий варёно-мороженое.ГОСТ 32005-2012</t>
  </si>
  <si>
    <t>Морской коктейль с/м 5 компонентов без панцирей.ГОСТ 32366-2013</t>
  </si>
  <si>
    <t>Сельдь, филе сельди.ГОСТ 815-2004.</t>
  </si>
  <si>
    <t>Салат из морской капусты.ГОСТ 31583-2012</t>
  </si>
  <si>
    <t>Консервы рыбные "Шпроты ".консервированные.ГОСТ 13865-2000</t>
  </si>
  <si>
    <t>Скумбрия х/к потрашённая б/г.Первы сорт.ГОСТ 11482-96</t>
  </si>
  <si>
    <t>Барабуля мороженная.ГОСТ 32366-2013</t>
  </si>
  <si>
    <t>Лосось с/м б/г(категория Supererior,Ordinary).ГОСТ 2366-2013</t>
  </si>
  <si>
    <t>Пангасиус филе.ГОСТ 3948-2016</t>
  </si>
  <si>
    <t>Скумбрия с/м с/г.ГОСТ Р 51493-99 либо ГОСТ 32366-2013</t>
  </si>
  <si>
    <t>Минтай с/м потрашённый б/г.Сорт первый. ГОСТ 32366-2013</t>
  </si>
  <si>
    <t>Хек с/м потрашённый б/г.Сорт первый.Р/р 25-35 см.ГОСТ 32366-2013</t>
  </si>
  <si>
    <t>Треска с/м потрашённая б/г.Сорт первый.ГОСТ 32366-2013</t>
  </si>
  <si>
    <t>Креветки с/м.Варёно-мороженная с хвостом.ГОСТ 20845-2022</t>
  </si>
  <si>
    <t>Консервы из печени трески.ГОСТ 13272-2009</t>
  </si>
  <si>
    <t>Окунь с/м.ГОСТ 32366-2013</t>
  </si>
  <si>
    <t>№ п/п</t>
  </si>
  <si>
    <t>Наименование товара  и его характеристики</t>
  </si>
  <si>
    <t>Ед. изм</t>
  </si>
  <si>
    <t>Необходимые требования</t>
  </si>
  <si>
    <t>Объем закупки в ед. изм.</t>
  </si>
  <si>
    <t>Итого</t>
  </si>
  <si>
    <t xml:space="preserve">Соответствие ГОСТам Р 54316-2011, 32220-2013, 32220-2013, 31494-2012, 28188-2014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</si>
  <si>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кг (л)</t>
  </si>
  <si>
    <t>Соответствие ГОСТам.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 должен предложить товар, соответствующий требованиям, указанным в таблице, в том числе указанным товарным знакам, фирменным наименованиям и наименованиям производителей или аналог</t>
  </si>
  <si>
    <t>кг (шт)</t>
  </si>
  <si>
    <t>Соответствие ГОСТам Р 56827-2015, 32856-2014, Р 51809-2001, Р 54683-2011, Р 54683-2011. Качество и безопасность продуктов подтверждена сан-эпидемиологическими заключениями, ветеринарными свидетельствами , сертификатами соответствия, декларациями о  соответствии, удостоверениями качества.</t>
  </si>
  <si>
    <t xml:space="preserve">кг </t>
  </si>
  <si>
    <t>Соответствие ГОСТам.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 должен предложить товар, соответствующий требованиям, указанным в таблице, в том числе указанным товарным знакам, фирменным наименованиям и наименованиям производителей или аналог</t>
  </si>
  <si>
    <t>Соответствие ГОСТам.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 должен предложить товар, соответствующий требованиям, указанным в таблице, в том числе указанным товарным знакам, фирменным наименованиям и наименованиям производителей или аналог. Качество и безопасность продуктов подтверждена сан-эпидемиологическими заключениями, ветеринарными свидетельствами , сертификатами соответствия, декларациями о  соответствии, удостоверениями качества.</t>
  </si>
  <si>
    <t>Соответствие ГОСТам.                                                                                                                                                                                                                                                                                                        Качество и безопасность продуктов подтверждена сан-эпидемиологическими заключениями, ветеринарными свидетельствами , сертификатами соответствия, декларациями о  соответствии, удостоверениями качества.</t>
  </si>
  <si>
    <t>л (кг)</t>
  </si>
  <si>
    <t>Чай травяной в ассортименте в индивидуальной уп. ТМ "Травы горного Крыма" ТУ 10.83.14-002-06122945-2017</t>
  </si>
  <si>
    <t>Батончик шоколадный ТМ "Красный октябрь", "Славянка", "Бабаевский", "Метрополис" ГОСТ 4570-5014</t>
  </si>
  <si>
    <t>Соответствие ГОСТам.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 должен предложить товар, соответствующий требованиям, указанным в таблице, в том числе указанным товарным знакам, фирменным наименованиям и наименованиям производителей или аналог.</t>
  </si>
  <si>
    <t>Соответствие ГОСТам.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 должен предложить товар, соответствующий требованиям, указанным в таблице, в том числе указанным товарным знакам, фирменным наименованиям и наименованиям производителей или аналог.</t>
  </si>
  <si>
    <t>Вода минеральная газ 0,5 л ПЭТ</t>
  </si>
  <si>
    <t>Вода минеральная б/газ  0,5 л ПЭТ</t>
  </si>
  <si>
    <t xml:space="preserve">Квас  0,5 л </t>
  </si>
  <si>
    <t>Байкал 0,5 л</t>
  </si>
  <si>
    <t>Тархун 0,5 л</t>
  </si>
  <si>
    <t>Лимонад 0,5 л</t>
  </si>
  <si>
    <t>Дюшес 0,5 л</t>
  </si>
  <si>
    <t>Буратино 0,5 л</t>
  </si>
  <si>
    <t xml:space="preserve">Батон </t>
  </si>
  <si>
    <t xml:space="preserve">Батон нарезанный </t>
  </si>
  <si>
    <t xml:space="preserve">Хлеб тостерный нарез  </t>
  </si>
  <si>
    <t>Хлеб "Горчичный" нарез.</t>
  </si>
  <si>
    <t xml:space="preserve">Батон Багет в/с  </t>
  </si>
  <si>
    <t xml:space="preserve">Хлеб "Бородинский"  </t>
  </si>
  <si>
    <t xml:space="preserve">Хлеб "Покровский заварной"  </t>
  </si>
  <si>
    <t xml:space="preserve">Хлеб "Формовой" пшен.1 с </t>
  </si>
  <si>
    <t xml:space="preserve">Хлеб "Зимневский" </t>
  </si>
  <si>
    <t xml:space="preserve">Хлебец заварной  </t>
  </si>
  <si>
    <t xml:space="preserve">Пирожки с фруктовой начинкой в ассортименте </t>
  </si>
  <si>
    <t xml:space="preserve">Круассаны в ассортименте  </t>
  </si>
  <si>
    <t xml:space="preserve">Булочки с фруктовой начинкой в ассортименте </t>
  </si>
  <si>
    <t xml:space="preserve">Кексы </t>
  </si>
  <si>
    <t>Пирожное "Эклер"</t>
  </si>
  <si>
    <t xml:space="preserve">Соответствие ГОСТам 58233-2018, 2077-2023, 52462-2025, Р 58233-2018, 27842-88, 31807-2018, 31805-2018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</si>
  <si>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Сайда тушка с/м,б/г.ГОСТ 32366-2013</t>
  </si>
  <si>
    <t>Ветчина варёная в оболочке для детского питания.ГОСТ Р 54753-2011</t>
  </si>
  <si>
    <t>Грудинка с/к</t>
  </si>
  <si>
    <t>Окорок свиной к/в охл</t>
  </si>
  <si>
    <t>Сосиски свиные</t>
  </si>
  <si>
    <t>Сосиски куриные</t>
  </si>
  <si>
    <t>Майонез 67%  Тогрус, Махеевъ, Мечта хозяйки,  Ряба, Слобода и соусы майонезные. ГОСТ 31761-2012</t>
  </si>
  <si>
    <t>Вырезка свиная. МПК "Митресурс",ООО"Мит кинг",ТМ "Мироторг".ГОСТ 33818-2016</t>
  </si>
  <si>
    <t>Стейк на кости из свинины с/м ТМ "Мироторг" и пр.ГОСТ 31778-2012</t>
  </si>
  <si>
    <t>Кижуч с/м б/г. Сорт первый.ГОСТ 32366-2013</t>
  </si>
  <si>
    <t>Форель с/м б/г. Сорт первый.ГОСТ 2366-2013</t>
  </si>
  <si>
    <t>Филе тунца с/м ГОСТ 3948-2016</t>
  </si>
  <si>
    <t>Филе минтая с/м ГОСТ 3948-2016</t>
  </si>
  <si>
    <t>Филе палтуса с/м ГОСТ 3948-2016</t>
  </si>
  <si>
    <t>Сырок глазир.Картошка 18%       45 гр</t>
  </si>
  <si>
    <t>Сахар в стиках (дорожный) 5 гр в/с.ГОСТ 33222-2015</t>
  </si>
  <si>
    <t>Сливки порционные для кофе 10%, стерилизованные Ehrmann. ГОСТ 31451-2013</t>
  </si>
  <si>
    <t>ЛОТ МЯСО № 6</t>
  </si>
  <si>
    <t>ЛОТ РЫБА,РЫБНАЯ ПРОДУКЦИЯ И МОРЕПРОДУКТЫ № 7</t>
  </si>
  <si>
    <t>ЛОТ КОНСЕРВАЦИЯ, СОЛЕНЬЯ, СОУСА И СОКИ № 9</t>
  </si>
  <si>
    <t>ЛОТ НАПИТКИ, ВОДА № 10</t>
  </si>
  <si>
    <t>ЛОТ ЯЙЦО № 12</t>
  </si>
  <si>
    <t>Соответствие ГОСТам.</t>
  </si>
  <si>
    <t>Яйцо С 1. ГОСТ 31654-2012</t>
  </si>
  <si>
    <t>Яйцо перепелиное. ГОСТ 31655-2021</t>
  </si>
  <si>
    <t>ЛОТ ЗАМОРОЗКА, ПФ №13</t>
  </si>
  <si>
    <t xml:space="preserve">Соответствие ГОСТам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</si>
  <si>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ЛОТ СВЕЖИЕ ОВОЩИ.ФРУКТЫ № 8</t>
  </si>
  <si>
    <t>Огурц грунтовой</t>
  </si>
  <si>
    <t>Огурец тепличный</t>
  </si>
  <si>
    <t>Перец болгарский тепличный</t>
  </si>
  <si>
    <t xml:space="preserve">Помидор свежие </t>
  </si>
  <si>
    <t>Помидор тепличный</t>
  </si>
  <si>
    <t>Кабачки тепличные</t>
  </si>
  <si>
    <t>Баклажаны тепличные</t>
  </si>
  <si>
    <t xml:space="preserve">Гранат </t>
  </si>
  <si>
    <t>Дыня</t>
  </si>
  <si>
    <t>Арбуз</t>
  </si>
  <si>
    <t>Слива крупноплодная</t>
  </si>
  <si>
    <t>Клубника</t>
  </si>
  <si>
    <t>Черешня</t>
  </si>
  <si>
    <t>Вишня свежая</t>
  </si>
  <si>
    <t>Персики и нектарин свежие</t>
  </si>
  <si>
    <t>Абрикос свежий</t>
  </si>
  <si>
    <t xml:space="preserve">Капуста молодая </t>
  </si>
  <si>
    <t>Салаты свежие: Айсберг, Лолло-Росо, Лолло-Бьендо, Фризе,Романо.</t>
  </si>
  <si>
    <t>Зелень,укроп,петрушка,кинза,базилик.</t>
  </si>
  <si>
    <t xml:space="preserve">Инжир свежий </t>
  </si>
  <si>
    <t>Колбаса "Милано", "Верона", "Сальчичон" с/п, охл., в/у фасованная 90 гр.ТУ 10.13.14-003-13088539-1</t>
  </si>
  <si>
    <t>ЛОТ Хлеб и хлебобулочные изделия № 11</t>
  </si>
  <si>
    <t>Смесь овощная. Быстрозамороженная.</t>
  </si>
  <si>
    <t>Цветная капуста.</t>
  </si>
  <si>
    <t>Смесь "Мексиканская" ТУ 10.39.11-586-37676459-2017</t>
  </si>
  <si>
    <t>Фасоль стручковая целая или резаная ТУ 10.39.11-586-37676459-2017</t>
  </si>
  <si>
    <t>Капуста брокколи.</t>
  </si>
  <si>
    <t>Облепиха.</t>
  </si>
  <si>
    <t>Горошек зелёный.</t>
  </si>
  <si>
    <t>Пельмени " Сибирские" с мясом курицы.</t>
  </si>
  <si>
    <t>ЛОТ МОРОЖЕНОЕ №14</t>
  </si>
  <si>
    <t>Вологодский пломбир, ТМ "Айсбери".ГОСТ 31457-2012</t>
  </si>
  <si>
    <t>Вологодский пломбир с крошкой из молочного шоколада ТМ "Айсбери".ГОСТ 31457-2012</t>
  </si>
  <si>
    <t>Ваф.стакан Жемчужина России слив.лайм-клубника, ТМ "Айсбери", ГОСТ 31457-2012</t>
  </si>
  <si>
    <t>Рожок Ленинградское слив.в шок.глазури ГОСТ 31457-2012</t>
  </si>
  <si>
    <t>Эскимо Вологодское пломбир в шок.глазури с фундуком, ТМ  "Айсбери", ГОСТ 31457-2012</t>
  </si>
  <si>
    <t>Лоток. Пломбир  ГОСТ 31457-2012</t>
  </si>
  <si>
    <t>Лоток. Пломбир клубничный  ГОСТ 31457-2012</t>
  </si>
  <si>
    <t>Эскимо Ялтинское сливочное в шок.глазури ГОСТ 31457-2012</t>
  </si>
  <si>
    <t>Пельмени Таёжные Пельменный мастер, Морозко. ТУ 10.13.14-004-47955901-1998</t>
  </si>
  <si>
    <t>Тесто слоёное бездрожжевое "Морозко" /зам.ПолФ/ПМК/1000/8 № 105/3074, Тм "Морозко". ТУ 10.72.19-024-98559012-2008 ГОСТ 31806-2012</t>
  </si>
  <si>
    <t>Блины сладкие "Масленица" труб/блины/ПКМ/6. Тм " Масленица", "Морозко". ТУ 10.72.</t>
  </si>
  <si>
    <t>Пломбир какао НД/ваф.ст./Кхл/70/30 Тм "Наше детство", СТБ 1467-2017 Производитель Белоруссия</t>
  </si>
  <si>
    <t>Пломбир НД/ваф.ст/МХК/70/30 ТМ "Наше детство", СТБ 1467-2017, РЦ 691308599.152-2020</t>
  </si>
  <si>
    <t>Пельмени "Настоящие" ТУ 10.13.14-001-00453032-2018</t>
  </si>
  <si>
    <t>Пельмени "Сибирские" с мясом курицы, вес, ТУ 10.13.14-001-00453032-2018</t>
  </si>
  <si>
    <t>Пельмени "Ялтинские"(малыши), вес,ТУ 10.13.14-001-00453032-2018</t>
  </si>
  <si>
    <t>Вареники "Ялтинские", вес  ТУ 10.72.19-002-00453032-2018</t>
  </si>
  <si>
    <t>Вареники с картофелем,творогом  ТУ 10.72.19-002-00453032-2018</t>
  </si>
  <si>
    <t>Смесь шампиньоны с овощами.ТУ 10.39.11-586-37676459-2017</t>
  </si>
  <si>
    <t>Клюква с/м. СТО 23099662-001-2015</t>
  </si>
  <si>
    <t xml:space="preserve">Начальная (максимальная) цена лота </t>
  </si>
  <si>
    <t>Итого:</t>
  </si>
  <si>
    <t xml:space="preserve">Итого: </t>
  </si>
  <si>
    <t>Начальная (максимальная) цена лота:</t>
  </si>
  <si>
    <t>Начальная (максимальная) цена:</t>
  </si>
  <si>
    <t>Начальная (максимальная) цена</t>
  </si>
  <si>
    <t>8 877 270,00</t>
  </si>
  <si>
    <t>2 740 090,00</t>
  </si>
  <si>
    <t>9 479 090,00</t>
  </si>
  <si>
    <t>661 240,00</t>
  </si>
  <si>
    <t>483 830,73</t>
  </si>
  <si>
    <t xml:space="preserve">ЛОТ  №3 МОЛОКО И МОЛОЧНАЯ ПРОДУКЦИЯ </t>
  </si>
  <si>
    <t xml:space="preserve">ЛОТ №2  КОНДИТЕРСКИЕ ИЗДЕЛИЯ </t>
  </si>
  <si>
    <t xml:space="preserve">ЛОТ №1 БАКАЛЕЯ </t>
  </si>
  <si>
    <t xml:space="preserve">ЛОТ №5 МЯСНЫЕ И КОЛБАСНЫЕ ИЗДЕЛИЯ </t>
  </si>
  <si>
    <t xml:space="preserve">ЛОТ №4 МОЛОЧНО - ЖИРОВАЯ ПРОДУКЦИЯ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</si>
</sst>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" fontId="3" fillId="0" borderId="1" xfId="0" applyNumberFormat="1" applyFont="1" applyFill="1" applyBorder="1"/>
    <xf numFmtId="0" fontId="4" fillId="0" borderId="0" xfId="0" applyFont="1"/>
    <xf numFmtId="2" fontId="4" fillId="0" borderId="1" xfId="0" applyNumberFormat="1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2" fontId="4" fillId="0" borderId="3" xfId="0" applyNumberFormat="1" applyFont="1" applyBorder="1"/>
    <xf numFmtId="0" fontId="4" fillId="0" borderId="1" xfId="0" applyFont="1" applyBorder="1"/>
    <xf numFmtId="0" fontId="4" fillId="0" borderId="1" xfId="0" applyFont="1" applyFill="1" applyBorder="1"/>
    <xf numFmtId="3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1" fillId="0" borderId="2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3" xfId="0" applyNumberFormat="1" applyFont="1" applyFill="1" applyBorder="1"/>
    <xf numFmtId="0" fontId="4" fillId="0" borderId="2" xfId="0" applyFont="1" applyFill="1" applyBorder="1"/>
    <xf numFmtId="0" fontId="3" fillId="0" borderId="2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1" xfId="0" applyBorder="1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wrapText="1"/>
    </xf>
    <xf numFmtId="4" fontId="3" fillId="0" borderId="9" xfId="0" applyNumberFormat="1" applyFont="1" applyBorder="1" applyAlignment="1">
      <alignment horizontal="left"/>
    </xf>
    <xf numFmtId="4" fontId="3" fillId="0" borderId="0" xfId="0" applyNumberFormat="1" applyFont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49" fontId="2" fillId="0" borderId="9" xfId="0" applyNumberFormat="1" applyFont="1" applyFill="1" applyBorder="1" applyAlignment="1">
      <alignment horizontal="right" wrapText="1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49" fontId="2" fillId="0" borderId="9" xfId="0" applyNumberFormat="1" applyFont="1" applyBorder="1" applyAlignment="1">
      <alignment wrapText="1"/>
    </xf>
    <xf numFmtId="0" fontId="0" fillId="0" borderId="5" xfId="0" applyBorder="1"/>
    <xf numFmtId="4" fontId="6" fillId="0" borderId="9" xfId="0" applyNumberFormat="1" applyFont="1" applyBorder="1"/>
    <xf numFmtId="0" fontId="3" fillId="0" borderId="2" xfId="0" applyFont="1" applyBorder="1" applyAlignment="1">
      <alignment horizontal="center"/>
    </xf>
    <xf numFmtId="49" fontId="2" fillId="0" borderId="9" xfId="0" applyNumberFormat="1" applyFont="1" applyBorder="1" applyAlignment="1">
      <alignment horizontal="right" wrapText="1"/>
    </xf>
    <xf numFmtId="4" fontId="3" fillId="0" borderId="9" xfId="0" applyNumberFormat="1" applyFont="1" applyBorder="1"/>
    <xf numFmtId="4" fontId="3" fillId="0" borderId="0" xfId="0" applyNumberFormat="1" applyFont="1" applyBorder="1"/>
    <xf numFmtId="4" fontId="7" fillId="0" borderId="9" xfId="0" applyNumberFormat="1" applyFont="1" applyBorder="1"/>
    <xf numFmtId="4" fontId="7" fillId="0" borderId="0" xfId="0" applyNumberFormat="1" applyFont="1" applyBorder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5"/>
  <sheetViews>
    <sheetView view="pageBreakPreview" topLeftCell="A25" zoomScaleNormal="100" zoomScaleSheetLayoutView="100" workbookViewId="0">
      <selection activeCell="E36" sqref="E36"/>
    </sheetView>
  </sheetViews>
  <sheetFormatPr defaultRowHeight="15" x14ac:dyDescent="0.25"/>
  <cols>
    <col min="1" max="1" width="4.7109375" customWidth="1"/>
    <col min="2" max="2" width="58.28515625" customWidth="1"/>
    <col min="3" max="3" width="36.7109375" customWidth="1"/>
    <col min="4" max="4" width="8.28515625" bestFit="1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91" t="s">
        <v>363</v>
      </c>
      <c r="B2" s="91"/>
      <c r="C2" s="91"/>
      <c r="D2" s="91"/>
      <c r="E2" s="91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31.5" x14ac:dyDescent="0.25">
      <c r="A5" s="2">
        <v>1</v>
      </c>
      <c r="B5" s="2" t="s">
        <v>171</v>
      </c>
      <c r="C5" s="92" t="s">
        <v>245</v>
      </c>
      <c r="D5" s="2" t="s">
        <v>0</v>
      </c>
      <c r="E5" s="3">
        <v>260</v>
      </c>
    </row>
    <row r="6" spans="1:5" ht="31.5" x14ac:dyDescent="0.25">
      <c r="A6" s="2">
        <v>2</v>
      </c>
      <c r="B6" s="2" t="s">
        <v>170</v>
      </c>
      <c r="C6" s="93"/>
      <c r="D6" s="2" t="s">
        <v>0</v>
      </c>
      <c r="E6" s="3">
        <v>87</v>
      </c>
    </row>
    <row r="7" spans="1:5" ht="15.75" x14ac:dyDescent="0.25">
      <c r="A7" s="2">
        <v>3</v>
      </c>
      <c r="B7" s="2" t="s">
        <v>167</v>
      </c>
      <c r="C7" s="93"/>
      <c r="D7" s="2" t="s">
        <v>0</v>
      </c>
      <c r="E7" s="3">
        <v>12</v>
      </c>
    </row>
    <row r="8" spans="1:5" ht="15.75" x14ac:dyDescent="0.25">
      <c r="A8" s="2">
        <v>4</v>
      </c>
      <c r="B8" s="2" t="s">
        <v>168</v>
      </c>
      <c r="C8" s="93"/>
      <c r="D8" s="2" t="s">
        <v>0</v>
      </c>
      <c r="E8" s="3">
        <v>4</v>
      </c>
    </row>
    <row r="9" spans="1:5" ht="31.5" x14ac:dyDescent="0.25">
      <c r="A9" s="2">
        <v>5</v>
      </c>
      <c r="B9" s="2" t="s">
        <v>152</v>
      </c>
      <c r="C9" s="93"/>
      <c r="D9" s="2" t="s">
        <v>0</v>
      </c>
      <c r="E9" s="3">
        <v>100</v>
      </c>
    </row>
    <row r="10" spans="1:5" ht="47.25" x14ac:dyDescent="0.25">
      <c r="A10" s="2">
        <v>6</v>
      </c>
      <c r="B10" s="2" t="s">
        <v>153</v>
      </c>
      <c r="C10" s="93"/>
      <c r="D10" s="2" t="s">
        <v>0</v>
      </c>
      <c r="E10" s="3">
        <v>900</v>
      </c>
    </row>
    <row r="11" spans="1:5" ht="31.5" x14ac:dyDescent="0.25">
      <c r="A11" s="2">
        <v>7</v>
      </c>
      <c r="B11" s="2" t="s">
        <v>154</v>
      </c>
      <c r="C11" s="93"/>
      <c r="D11" s="2" t="s">
        <v>0</v>
      </c>
      <c r="E11" s="3">
        <v>50</v>
      </c>
    </row>
    <row r="12" spans="1:5" ht="31.5" x14ac:dyDescent="0.25">
      <c r="A12" s="2">
        <v>8</v>
      </c>
      <c r="B12" s="2" t="s">
        <v>155</v>
      </c>
      <c r="C12" s="93"/>
      <c r="D12" s="2" t="s">
        <v>0</v>
      </c>
      <c r="E12" s="3">
        <v>300</v>
      </c>
    </row>
    <row r="13" spans="1:5" ht="31.5" x14ac:dyDescent="0.25">
      <c r="A13" s="2">
        <v>9</v>
      </c>
      <c r="B13" s="2" t="s">
        <v>156</v>
      </c>
      <c r="C13" s="93"/>
      <c r="D13" s="2" t="s">
        <v>0</v>
      </c>
      <c r="E13" s="3">
        <v>60</v>
      </c>
    </row>
    <row r="14" spans="1:5" ht="31.5" x14ac:dyDescent="0.25">
      <c r="A14" s="2">
        <v>10</v>
      </c>
      <c r="B14" s="2" t="s">
        <v>157</v>
      </c>
      <c r="C14" s="93"/>
      <c r="D14" s="2" t="s">
        <v>0</v>
      </c>
      <c r="E14" s="3">
        <v>70</v>
      </c>
    </row>
    <row r="15" spans="1:5" ht="15.75" x14ac:dyDescent="0.25">
      <c r="A15" s="2">
        <v>11</v>
      </c>
      <c r="B15" s="2" t="s">
        <v>158</v>
      </c>
      <c r="C15" s="93"/>
      <c r="D15" s="2" t="s">
        <v>0</v>
      </c>
      <c r="E15" s="3">
        <v>3</v>
      </c>
    </row>
    <row r="16" spans="1:5" ht="47.25" x14ac:dyDescent="0.25">
      <c r="A16" s="2">
        <v>12</v>
      </c>
      <c r="B16" s="2" t="s">
        <v>162</v>
      </c>
      <c r="C16" s="93"/>
      <c r="D16" s="2" t="s">
        <v>0</v>
      </c>
      <c r="E16" s="3">
        <v>1600</v>
      </c>
    </row>
    <row r="17" spans="1:5" ht="31.5" x14ac:dyDescent="0.25">
      <c r="A17" s="2">
        <v>13</v>
      </c>
      <c r="B17" s="2" t="s">
        <v>164</v>
      </c>
      <c r="C17" s="93"/>
      <c r="D17" s="2" t="s">
        <v>0</v>
      </c>
      <c r="E17" s="3">
        <f>1500-100</f>
        <v>1400</v>
      </c>
    </row>
    <row r="18" spans="1:5" ht="15.75" x14ac:dyDescent="0.25">
      <c r="A18" s="2">
        <v>14</v>
      </c>
      <c r="B18" s="2" t="s">
        <v>165</v>
      </c>
      <c r="C18" s="93"/>
      <c r="D18" s="2" t="s">
        <v>0</v>
      </c>
      <c r="E18" s="3">
        <v>3.6</v>
      </c>
    </row>
    <row r="19" spans="1:5" ht="15.75" x14ac:dyDescent="0.25">
      <c r="A19" s="2">
        <v>15</v>
      </c>
      <c r="B19" s="2" t="s">
        <v>166</v>
      </c>
      <c r="C19" s="93"/>
      <c r="D19" s="2" t="s">
        <v>0</v>
      </c>
      <c r="E19" s="3">
        <v>2</v>
      </c>
    </row>
    <row r="20" spans="1:5" ht="15.75" x14ac:dyDescent="0.25">
      <c r="A20" s="2">
        <v>16</v>
      </c>
      <c r="B20" s="2" t="s">
        <v>141</v>
      </c>
      <c r="C20" s="93"/>
      <c r="D20" s="2" t="s">
        <v>0</v>
      </c>
      <c r="E20" s="3">
        <v>20</v>
      </c>
    </row>
    <row r="21" spans="1:5" ht="31.5" x14ac:dyDescent="0.25">
      <c r="A21" s="2">
        <v>17</v>
      </c>
      <c r="B21" s="2" t="s">
        <v>142</v>
      </c>
      <c r="C21" s="93"/>
      <c r="D21" s="2" t="s">
        <v>0</v>
      </c>
      <c r="E21" s="3">
        <v>340</v>
      </c>
    </row>
    <row r="22" spans="1:5" ht="31.5" x14ac:dyDescent="0.25">
      <c r="A22" s="2">
        <v>18</v>
      </c>
      <c r="B22" s="2" t="s">
        <v>143</v>
      </c>
      <c r="C22" s="93"/>
      <c r="D22" s="2" t="s">
        <v>0</v>
      </c>
      <c r="E22" s="3">
        <v>1500</v>
      </c>
    </row>
    <row r="23" spans="1:5" ht="15.75" x14ac:dyDescent="0.25">
      <c r="A23" s="2">
        <v>19</v>
      </c>
      <c r="B23" s="2" t="s">
        <v>144</v>
      </c>
      <c r="C23" s="93"/>
      <c r="D23" s="2" t="s">
        <v>0</v>
      </c>
      <c r="E23" s="3">
        <v>2</v>
      </c>
    </row>
    <row r="24" spans="1:5" ht="31.5" x14ac:dyDescent="0.25">
      <c r="A24" s="2">
        <v>20</v>
      </c>
      <c r="B24" s="2" t="s">
        <v>145</v>
      </c>
      <c r="C24" s="93"/>
      <c r="D24" s="2" t="s">
        <v>0</v>
      </c>
      <c r="E24" s="3">
        <v>800</v>
      </c>
    </row>
    <row r="25" spans="1:5" ht="15.75" x14ac:dyDescent="0.25">
      <c r="A25" s="2">
        <v>21</v>
      </c>
      <c r="B25" s="2" t="s">
        <v>146</v>
      </c>
      <c r="C25" s="93"/>
      <c r="D25" s="2" t="s">
        <v>0</v>
      </c>
      <c r="E25" s="3">
        <v>4</v>
      </c>
    </row>
    <row r="26" spans="1:5" ht="15.75" x14ac:dyDescent="0.25">
      <c r="A26" s="2">
        <v>22</v>
      </c>
      <c r="B26" s="2" t="s">
        <v>147</v>
      </c>
      <c r="C26" s="93"/>
      <c r="D26" s="2" t="s">
        <v>0</v>
      </c>
      <c r="E26" s="3">
        <v>100</v>
      </c>
    </row>
    <row r="27" spans="1:5" ht="15.75" x14ac:dyDescent="0.25">
      <c r="A27" s="2">
        <v>23</v>
      </c>
      <c r="B27" s="2" t="s">
        <v>148</v>
      </c>
      <c r="C27" s="93"/>
      <c r="D27" s="2" t="s">
        <v>0</v>
      </c>
      <c r="E27" s="3">
        <v>78</v>
      </c>
    </row>
    <row r="28" spans="1:5" ht="31.5" x14ac:dyDescent="0.25">
      <c r="A28" s="2">
        <v>24</v>
      </c>
      <c r="B28" s="2" t="s">
        <v>150</v>
      </c>
      <c r="C28" s="93"/>
      <c r="D28" s="2" t="s">
        <v>0</v>
      </c>
      <c r="E28" s="3">
        <v>720</v>
      </c>
    </row>
    <row r="29" spans="1:5" ht="31.5" x14ac:dyDescent="0.25">
      <c r="A29" s="2">
        <v>25</v>
      </c>
      <c r="B29" s="2" t="s">
        <v>159</v>
      </c>
      <c r="C29" s="93"/>
      <c r="D29" s="2" t="s">
        <v>0</v>
      </c>
      <c r="E29" s="3">
        <v>120</v>
      </c>
    </row>
    <row r="30" spans="1:5" ht="15.75" x14ac:dyDescent="0.25">
      <c r="A30" s="2">
        <v>26</v>
      </c>
      <c r="B30" s="2" t="s">
        <v>163</v>
      </c>
      <c r="C30" s="93"/>
      <c r="D30" s="2" t="s">
        <v>0</v>
      </c>
      <c r="E30" s="3">
        <v>5</v>
      </c>
    </row>
    <row r="31" spans="1:5" ht="15.75" x14ac:dyDescent="0.25">
      <c r="A31" s="2">
        <v>27</v>
      </c>
      <c r="B31" s="2" t="s">
        <v>160</v>
      </c>
      <c r="C31" s="93"/>
      <c r="D31" s="2" t="s">
        <v>0</v>
      </c>
      <c r="E31" s="3">
        <v>12</v>
      </c>
    </row>
    <row r="32" spans="1:5" ht="15.75" x14ac:dyDescent="0.25">
      <c r="A32" s="2">
        <v>28</v>
      </c>
      <c r="B32" s="2" t="s">
        <v>161</v>
      </c>
      <c r="C32" s="93"/>
      <c r="D32" s="2" t="s">
        <v>0</v>
      </c>
      <c r="E32" s="3">
        <v>2</v>
      </c>
    </row>
    <row r="33" spans="1:5" ht="31.5" x14ac:dyDescent="0.25">
      <c r="A33" s="2">
        <v>29</v>
      </c>
      <c r="B33" s="2" t="s">
        <v>169</v>
      </c>
      <c r="C33" s="93"/>
      <c r="D33" s="2" t="s">
        <v>0</v>
      </c>
      <c r="E33" s="3">
        <v>85</v>
      </c>
    </row>
    <row r="34" spans="1:5" ht="31.5" x14ac:dyDescent="0.25">
      <c r="A34" s="2">
        <v>30</v>
      </c>
      <c r="B34" s="2" t="s">
        <v>149</v>
      </c>
      <c r="C34" s="93"/>
      <c r="D34" s="2" t="s">
        <v>0</v>
      </c>
      <c r="E34" s="3">
        <v>260</v>
      </c>
    </row>
    <row r="35" spans="1:5" ht="15.75" x14ac:dyDescent="0.25">
      <c r="A35" s="55"/>
      <c r="B35" s="67" t="s">
        <v>351</v>
      </c>
      <c r="C35" s="58"/>
      <c r="D35" s="10" t="s">
        <v>238</v>
      </c>
      <c r="E35" s="22">
        <f>SUM(E5:E34)</f>
        <v>8899.6</v>
      </c>
    </row>
    <row r="36" spans="1:5" ht="15.75" x14ac:dyDescent="0.25">
      <c r="A36" s="61" t="s">
        <v>350</v>
      </c>
      <c r="B36" s="61"/>
      <c r="C36" s="62"/>
      <c r="D36" s="68"/>
      <c r="E36" s="66">
        <v>884350</v>
      </c>
    </row>
    <row r="37" spans="1:5" ht="15.75" x14ac:dyDescent="0.25">
      <c r="A37" s="63"/>
      <c r="B37" s="63"/>
      <c r="C37" s="63"/>
      <c r="D37" s="64"/>
      <c r="E37" s="65"/>
    </row>
    <row r="39" spans="1:5" ht="15.75" x14ac:dyDescent="0.25">
      <c r="B39" s="7"/>
      <c r="C39" s="7"/>
      <c r="D39" s="90"/>
      <c r="E39" s="90"/>
    </row>
    <row r="40" spans="1:5" ht="15.75" x14ac:dyDescent="0.25">
      <c r="B40" s="7"/>
      <c r="C40" s="7"/>
      <c r="D40" s="7"/>
      <c r="E40" s="7"/>
    </row>
    <row r="41" spans="1:5" ht="15.75" x14ac:dyDescent="0.25">
      <c r="B41" s="7"/>
      <c r="C41" s="7"/>
      <c r="D41" s="90"/>
      <c r="E41" s="90"/>
    </row>
    <row r="42" spans="1:5" ht="15.75" x14ac:dyDescent="0.25">
      <c r="B42" s="7"/>
      <c r="C42" s="7"/>
      <c r="D42" s="7"/>
      <c r="E42" s="7"/>
    </row>
    <row r="43" spans="1:5" ht="15.75" x14ac:dyDescent="0.25">
      <c r="B43" s="7"/>
      <c r="C43" s="7"/>
      <c r="D43" s="90"/>
      <c r="E43" s="90"/>
    </row>
    <row r="44" spans="1:5" ht="15.75" x14ac:dyDescent="0.25">
      <c r="B44" s="7"/>
      <c r="C44" s="7"/>
      <c r="D44" s="7"/>
      <c r="E44" s="7"/>
    </row>
    <row r="45" spans="1:5" ht="15.75" x14ac:dyDescent="0.25">
      <c r="B45" s="7"/>
      <c r="C45" s="7"/>
      <c r="D45" s="90"/>
      <c r="E45" s="90"/>
    </row>
  </sheetData>
  <mergeCells count="6">
    <mergeCell ref="D43:E43"/>
    <mergeCell ref="D45:E45"/>
    <mergeCell ref="A2:E2"/>
    <mergeCell ref="C5:C34"/>
    <mergeCell ref="D39:E39"/>
    <mergeCell ref="D41:E4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5"/>
  <sheetViews>
    <sheetView view="pageBreakPreview" zoomScaleNormal="100" zoomScaleSheetLayoutView="100" workbookViewId="0">
      <selection activeCell="C18" sqref="C18"/>
    </sheetView>
  </sheetViews>
  <sheetFormatPr defaultRowHeight="15" x14ac:dyDescent="0.25"/>
  <cols>
    <col min="1" max="1" width="4.7109375" customWidth="1"/>
    <col min="2" max="2" width="43.5703125" customWidth="1"/>
    <col min="3" max="3" width="30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91" t="s">
        <v>291</v>
      </c>
      <c r="B2" s="91"/>
      <c r="C2" s="91"/>
      <c r="D2" s="91"/>
      <c r="E2" s="91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20.45" customHeight="1" x14ac:dyDescent="0.25">
      <c r="A5" s="2">
        <v>1</v>
      </c>
      <c r="B5" s="2" t="s">
        <v>247</v>
      </c>
      <c r="C5" s="92" t="s">
        <v>233</v>
      </c>
      <c r="D5" s="17" t="s">
        <v>71</v>
      </c>
      <c r="E5" s="3">
        <v>7000</v>
      </c>
    </row>
    <row r="6" spans="1:5" ht="21" customHeight="1" x14ac:dyDescent="0.25">
      <c r="A6" s="2">
        <v>2</v>
      </c>
      <c r="B6" s="2" t="s">
        <v>248</v>
      </c>
      <c r="C6" s="93"/>
      <c r="D6" s="17" t="s">
        <v>71</v>
      </c>
      <c r="E6" s="3">
        <v>4000</v>
      </c>
    </row>
    <row r="7" spans="1:5" ht="26.45" customHeight="1" x14ac:dyDescent="0.25">
      <c r="A7" s="2">
        <v>3</v>
      </c>
      <c r="B7" s="2" t="s">
        <v>58</v>
      </c>
      <c r="C7" s="93"/>
      <c r="D7" s="17" t="s">
        <v>71</v>
      </c>
      <c r="E7" s="3">
        <v>2750</v>
      </c>
    </row>
    <row r="8" spans="1:5" ht="28.15" customHeight="1" x14ac:dyDescent="0.25">
      <c r="A8" s="2">
        <v>4</v>
      </c>
      <c r="B8" s="2" t="s">
        <v>249</v>
      </c>
      <c r="C8" s="93"/>
      <c r="D8" s="17" t="s">
        <v>71</v>
      </c>
      <c r="E8" s="3">
        <v>240</v>
      </c>
    </row>
    <row r="9" spans="1:5" ht="28.5" customHeight="1" x14ac:dyDescent="0.25">
      <c r="A9" s="2">
        <v>5</v>
      </c>
      <c r="B9" s="2" t="s">
        <v>250</v>
      </c>
      <c r="C9" s="93"/>
      <c r="D9" s="17" t="s">
        <v>71</v>
      </c>
      <c r="E9" s="3">
        <f>500/2</f>
        <v>250</v>
      </c>
    </row>
    <row r="10" spans="1:5" ht="32.450000000000003" customHeight="1" x14ac:dyDescent="0.25">
      <c r="A10" s="2">
        <v>6</v>
      </c>
      <c r="B10" s="2" t="s">
        <v>251</v>
      </c>
      <c r="C10" s="93"/>
      <c r="D10" s="17" t="s">
        <v>71</v>
      </c>
      <c r="E10" s="3">
        <f>500/2</f>
        <v>250</v>
      </c>
    </row>
    <row r="11" spans="1:5" ht="30.6" customHeight="1" x14ac:dyDescent="0.25">
      <c r="A11" s="2">
        <v>7</v>
      </c>
      <c r="B11" s="2" t="s">
        <v>252</v>
      </c>
      <c r="C11" s="93"/>
      <c r="D11" s="17" t="s">
        <v>71</v>
      </c>
      <c r="E11" s="3">
        <f>500/2</f>
        <v>250</v>
      </c>
    </row>
    <row r="12" spans="1:5" ht="15.75" x14ac:dyDescent="0.25">
      <c r="A12" s="2">
        <v>8</v>
      </c>
      <c r="B12" s="2" t="s">
        <v>253</v>
      </c>
      <c r="C12" s="93"/>
      <c r="D12" s="17" t="s">
        <v>71</v>
      </c>
      <c r="E12" s="3">
        <f>500/2</f>
        <v>250</v>
      </c>
    </row>
    <row r="13" spans="1:5" ht="32.450000000000003" customHeight="1" x14ac:dyDescent="0.25">
      <c r="A13" s="2">
        <v>9</v>
      </c>
      <c r="B13" s="2" t="s">
        <v>254</v>
      </c>
      <c r="C13" s="93"/>
      <c r="D13" s="17" t="s">
        <v>71</v>
      </c>
      <c r="E13" s="3">
        <f>500/2</f>
        <v>250</v>
      </c>
    </row>
    <row r="14" spans="1:5" ht="15.75" x14ac:dyDescent="0.25">
      <c r="A14" s="97" t="s">
        <v>232</v>
      </c>
      <c r="B14" s="97"/>
      <c r="C14" s="98"/>
      <c r="D14" s="10" t="s">
        <v>71</v>
      </c>
      <c r="E14" s="22">
        <f>SUM(E5:E13)</f>
        <v>15240</v>
      </c>
    </row>
    <row r="15" spans="1:5" ht="15.75" x14ac:dyDescent="0.25">
      <c r="A15" s="97" t="s">
        <v>355</v>
      </c>
      <c r="B15" s="97"/>
      <c r="C15" s="98"/>
      <c r="D15" s="84"/>
      <c r="E15" s="85" t="s">
        <v>359</v>
      </c>
    </row>
    <row r="17" spans="2:5" ht="15.75" x14ac:dyDescent="0.25">
      <c r="B17" s="7"/>
      <c r="C17" s="7"/>
      <c r="D17" s="90"/>
      <c r="E17" s="90"/>
    </row>
    <row r="18" spans="2:5" ht="15.75" x14ac:dyDescent="0.25">
      <c r="B18" s="7"/>
      <c r="C18" s="7"/>
      <c r="D18" s="7"/>
      <c r="E18" s="7"/>
    </row>
    <row r="19" spans="2:5" ht="15.75" x14ac:dyDescent="0.25">
      <c r="B19" s="7"/>
      <c r="C19" s="7"/>
      <c r="D19" s="90"/>
      <c r="E19" s="90"/>
    </row>
    <row r="20" spans="2:5" ht="15.75" x14ac:dyDescent="0.25">
      <c r="B20" s="7"/>
      <c r="C20" s="7"/>
      <c r="D20" s="7"/>
      <c r="E20" s="7"/>
    </row>
    <row r="21" spans="2:5" ht="15.75" x14ac:dyDescent="0.25">
      <c r="B21" s="7"/>
      <c r="C21" s="7"/>
      <c r="D21" s="90"/>
      <c r="E21" s="90"/>
    </row>
    <row r="22" spans="2:5" ht="15.75" x14ac:dyDescent="0.25">
      <c r="B22" s="7"/>
      <c r="C22" s="7"/>
      <c r="D22" s="7"/>
      <c r="E22" s="7"/>
    </row>
    <row r="23" spans="2:5" ht="15.75" x14ac:dyDescent="0.25">
      <c r="B23" s="7"/>
      <c r="C23" s="7"/>
      <c r="D23" s="90"/>
      <c r="E23" s="90"/>
    </row>
    <row r="24" spans="2:5" ht="15.75" x14ac:dyDescent="0.25">
      <c r="B24" s="7"/>
      <c r="C24" s="7"/>
      <c r="D24" s="7"/>
      <c r="E24" s="7"/>
    </row>
    <row r="25" spans="2:5" ht="15.75" x14ac:dyDescent="0.25">
      <c r="B25" s="7"/>
      <c r="C25" s="7"/>
      <c r="D25" s="7"/>
      <c r="E25" s="7"/>
    </row>
  </sheetData>
  <mergeCells count="8">
    <mergeCell ref="D17:E17"/>
    <mergeCell ref="D19:E19"/>
    <mergeCell ref="D21:E21"/>
    <mergeCell ref="D23:E23"/>
    <mergeCell ref="A2:E2"/>
    <mergeCell ref="C5:C13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0"/>
  <sheetViews>
    <sheetView view="pageBreakPreview" zoomScaleNormal="100" zoomScaleSheetLayoutView="100" workbookViewId="0">
      <selection activeCell="C25" sqref="C25"/>
    </sheetView>
  </sheetViews>
  <sheetFormatPr defaultRowHeight="15" x14ac:dyDescent="0.25"/>
  <cols>
    <col min="1" max="1" width="4.7109375" customWidth="1"/>
    <col min="2" max="2" width="59.28515625" customWidth="1"/>
    <col min="3" max="3" width="28.5703125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91" t="s">
        <v>320</v>
      </c>
      <c r="B2" s="91"/>
      <c r="C2" s="91"/>
      <c r="D2" s="91"/>
      <c r="E2" s="91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15" customHeight="1" x14ac:dyDescent="0.25">
      <c r="A5" s="2">
        <v>1</v>
      </c>
      <c r="B5" s="2" t="s">
        <v>255</v>
      </c>
      <c r="C5" s="92" t="s">
        <v>270</v>
      </c>
      <c r="D5" s="17" t="s">
        <v>0</v>
      </c>
      <c r="E5" s="18">
        <v>3000</v>
      </c>
    </row>
    <row r="6" spans="1:5" ht="19.149999999999999" customHeight="1" x14ac:dyDescent="0.25">
      <c r="A6" s="2">
        <v>2</v>
      </c>
      <c r="B6" s="2" t="s">
        <v>256</v>
      </c>
      <c r="C6" s="93"/>
      <c r="D6" s="4" t="s">
        <v>0</v>
      </c>
      <c r="E6" s="3">
        <v>280</v>
      </c>
    </row>
    <row r="7" spans="1:5" ht="16.899999999999999" customHeight="1" x14ac:dyDescent="0.25">
      <c r="A7" s="2">
        <v>3</v>
      </c>
      <c r="B7" s="2" t="s">
        <v>257</v>
      </c>
      <c r="C7" s="93"/>
      <c r="D7" s="4" t="s">
        <v>0</v>
      </c>
      <c r="E7" s="3">
        <v>20</v>
      </c>
    </row>
    <row r="8" spans="1:5" ht="16.149999999999999" customHeight="1" x14ac:dyDescent="0.25">
      <c r="A8" s="2">
        <v>4</v>
      </c>
      <c r="B8" s="2" t="s">
        <v>258</v>
      </c>
      <c r="C8" s="93"/>
      <c r="D8" s="4" t="s">
        <v>0</v>
      </c>
      <c r="E8" s="3">
        <f>800/10</f>
        <v>80</v>
      </c>
    </row>
    <row r="9" spans="1:5" ht="17.45" customHeight="1" x14ac:dyDescent="0.25">
      <c r="A9" s="2">
        <v>5</v>
      </c>
      <c r="B9" s="2" t="s">
        <v>259</v>
      </c>
      <c r="C9" s="93"/>
      <c r="D9" s="4" t="s">
        <v>0</v>
      </c>
      <c r="E9" s="3">
        <f>500/10</f>
        <v>50</v>
      </c>
    </row>
    <row r="10" spans="1:5" ht="18" customHeight="1" x14ac:dyDescent="0.25">
      <c r="A10" s="2">
        <v>6</v>
      </c>
      <c r="B10" s="2" t="s">
        <v>260</v>
      </c>
      <c r="C10" s="93"/>
      <c r="D10" s="4" t="s">
        <v>0</v>
      </c>
      <c r="E10" s="3">
        <f>600/10</f>
        <v>60</v>
      </c>
    </row>
    <row r="11" spans="1:5" ht="20.45" customHeight="1" x14ac:dyDescent="0.25">
      <c r="A11" s="2">
        <v>7</v>
      </c>
      <c r="B11" s="2" t="s">
        <v>261</v>
      </c>
      <c r="C11" s="93"/>
      <c r="D11" s="4" t="s">
        <v>0</v>
      </c>
      <c r="E11" s="3">
        <v>7</v>
      </c>
    </row>
    <row r="12" spans="1:5" ht="15.75" x14ac:dyDescent="0.25">
      <c r="A12" s="2">
        <v>8</v>
      </c>
      <c r="B12" s="2" t="s">
        <v>262</v>
      </c>
      <c r="C12" s="93"/>
      <c r="D12" s="4" t="s">
        <v>0</v>
      </c>
      <c r="E12" s="24">
        <f>950</f>
        <v>950</v>
      </c>
    </row>
    <row r="13" spans="1:5" ht="19.899999999999999" customHeight="1" x14ac:dyDescent="0.25">
      <c r="A13" s="2">
        <v>9</v>
      </c>
      <c r="B13" s="2" t="s">
        <v>263</v>
      </c>
      <c r="C13" s="93"/>
      <c r="D13" s="4" t="s">
        <v>0</v>
      </c>
      <c r="E13" s="2">
        <f>800/10</f>
        <v>80</v>
      </c>
    </row>
    <row r="14" spans="1:5" ht="15.75" x14ac:dyDescent="0.25">
      <c r="A14" s="2">
        <v>10</v>
      </c>
      <c r="B14" s="2" t="s">
        <v>264</v>
      </c>
      <c r="C14" s="93"/>
      <c r="D14" s="4" t="s">
        <v>0</v>
      </c>
      <c r="E14" s="2">
        <f>500/10</f>
        <v>50</v>
      </c>
    </row>
    <row r="15" spans="1:5" ht="20.45" customHeight="1" x14ac:dyDescent="0.25">
      <c r="A15" s="2">
        <v>11</v>
      </c>
      <c r="B15" s="2" t="s">
        <v>265</v>
      </c>
      <c r="C15" s="93"/>
      <c r="D15" s="4" t="s">
        <v>0</v>
      </c>
      <c r="E15" s="2">
        <f>800/10</f>
        <v>80</v>
      </c>
    </row>
    <row r="16" spans="1:5" ht="15.75" x14ac:dyDescent="0.25">
      <c r="A16" s="2">
        <v>12</v>
      </c>
      <c r="B16" s="2" t="s">
        <v>266</v>
      </c>
      <c r="C16" s="93"/>
      <c r="D16" s="4" t="s">
        <v>0</v>
      </c>
      <c r="E16" s="2">
        <f>800/10</f>
        <v>80</v>
      </c>
    </row>
    <row r="17" spans="1:5" ht="14.45" customHeight="1" x14ac:dyDescent="0.25">
      <c r="A17" s="2">
        <v>13</v>
      </c>
      <c r="B17" s="2" t="s">
        <v>267</v>
      </c>
      <c r="C17" s="93"/>
      <c r="D17" s="4" t="s">
        <v>0</v>
      </c>
      <c r="E17" s="2">
        <f>800/10</f>
        <v>80</v>
      </c>
    </row>
    <row r="18" spans="1:5" ht="17.45" customHeight="1" x14ac:dyDescent="0.25">
      <c r="A18" s="2">
        <v>14</v>
      </c>
      <c r="B18" s="2" t="s">
        <v>268</v>
      </c>
      <c r="C18" s="93"/>
      <c r="D18" s="4" t="s">
        <v>0</v>
      </c>
      <c r="E18" s="2">
        <f>720/10</f>
        <v>72</v>
      </c>
    </row>
    <row r="19" spans="1:5" ht="15.75" x14ac:dyDescent="0.25">
      <c r="A19" s="2">
        <v>15</v>
      </c>
      <c r="B19" s="2" t="s">
        <v>269</v>
      </c>
      <c r="C19" s="106"/>
      <c r="D19" s="4" t="s">
        <v>0</v>
      </c>
      <c r="E19" s="2">
        <f>500/10</f>
        <v>50</v>
      </c>
    </row>
    <row r="20" spans="1:5" ht="15.75" x14ac:dyDescent="0.25">
      <c r="A20" s="97" t="s">
        <v>232</v>
      </c>
      <c r="B20" s="97"/>
      <c r="C20" s="98"/>
      <c r="D20" s="10" t="s">
        <v>0</v>
      </c>
      <c r="E20" s="22">
        <f>SUM(E5:E19)</f>
        <v>4939</v>
      </c>
    </row>
    <row r="21" spans="1:5" ht="15.75" x14ac:dyDescent="0.25">
      <c r="A21" s="97" t="s">
        <v>355</v>
      </c>
      <c r="B21" s="97"/>
      <c r="C21" s="98"/>
      <c r="D21" s="80"/>
      <c r="E21" s="81" t="s">
        <v>360</v>
      </c>
    </row>
    <row r="23" spans="1:5" ht="15.75" x14ac:dyDescent="0.25">
      <c r="B23" s="7"/>
      <c r="C23" s="7"/>
    </row>
    <row r="24" spans="1:5" ht="15.75" x14ac:dyDescent="0.25">
      <c r="B24" s="7"/>
      <c r="C24" s="7"/>
      <c r="D24" s="90"/>
      <c r="E24" s="90"/>
    </row>
    <row r="25" spans="1:5" ht="15.75" x14ac:dyDescent="0.25">
      <c r="B25" s="7"/>
      <c r="C25" s="7"/>
      <c r="D25" s="7"/>
      <c r="E25" s="60"/>
    </row>
    <row r="26" spans="1:5" ht="15.75" x14ac:dyDescent="0.25">
      <c r="B26" s="7"/>
      <c r="C26" s="7"/>
      <c r="D26" s="90"/>
      <c r="E26" s="90"/>
    </row>
    <row r="27" spans="1:5" ht="15.75" x14ac:dyDescent="0.25">
      <c r="B27" s="7"/>
      <c r="C27" s="7"/>
      <c r="D27" s="7"/>
      <c r="E27" s="7"/>
    </row>
    <row r="28" spans="1:5" ht="15.75" x14ac:dyDescent="0.25">
      <c r="B28" s="7"/>
      <c r="C28" s="7"/>
      <c r="D28" s="90"/>
      <c r="E28" s="90"/>
    </row>
    <row r="29" spans="1:5" ht="15.75" x14ac:dyDescent="0.25">
      <c r="B29" s="7"/>
      <c r="C29" s="7"/>
      <c r="D29" s="7"/>
      <c r="E29" s="7"/>
    </row>
    <row r="30" spans="1:5" ht="15.75" x14ac:dyDescent="0.25">
      <c r="C30" s="7"/>
      <c r="D30" s="90"/>
      <c r="E30" s="90"/>
    </row>
  </sheetData>
  <mergeCells count="8">
    <mergeCell ref="D24:E24"/>
    <mergeCell ref="D26:E26"/>
    <mergeCell ref="D28:E28"/>
    <mergeCell ref="D30:E30"/>
    <mergeCell ref="A2:E2"/>
    <mergeCell ref="C5:C19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6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4.7109375" customWidth="1"/>
    <col min="2" max="2" width="59.28515625" customWidth="1"/>
    <col min="3" max="3" width="28.5703125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107" t="s">
        <v>292</v>
      </c>
      <c r="B2" s="107"/>
      <c r="C2" s="107"/>
      <c r="D2" s="107"/>
      <c r="E2" s="107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21.75" customHeight="1" x14ac:dyDescent="0.25">
      <c r="A5" s="2">
        <v>1</v>
      </c>
      <c r="B5" s="2" t="s">
        <v>294</v>
      </c>
      <c r="C5" s="92" t="s">
        <v>293</v>
      </c>
      <c r="D5" s="17" t="s">
        <v>0</v>
      </c>
      <c r="E5" s="18">
        <v>37600</v>
      </c>
    </row>
    <row r="6" spans="1:5" ht="26.25" customHeight="1" x14ac:dyDescent="0.25">
      <c r="A6" s="2">
        <v>2</v>
      </c>
      <c r="B6" s="2" t="s">
        <v>295</v>
      </c>
      <c r="C6" s="93"/>
      <c r="D6" s="4" t="s">
        <v>0</v>
      </c>
      <c r="E6" s="3">
        <v>5000</v>
      </c>
    </row>
    <row r="7" spans="1:5" ht="15.75" x14ac:dyDescent="0.25">
      <c r="A7" s="97" t="s">
        <v>351</v>
      </c>
      <c r="B7" s="97"/>
      <c r="C7" s="98"/>
      <c r="D7" s="10" t="s">
        <v>0</v>
      </c>
      <c r="E7" s="22">
        <f>SUM(E5:E6)</f>
        <v>42600</v>
      </c>
    </row>
    <row r="8" spans="1:5" ht="15.75" x14ac:dyDescent="0.25">
      <c r="A8" s="97" t="s">
        <v>354</v>
      </c>
      <c r="B8" s="97"/>
      <c r="C8" s="98"/>
      <c r="D8" s="82"/>
      <c r="E8" s="86">
        <v>606500</v>
      </c>
    </row>
    <row r="9" spans="1:5" ht="15.75" x14ac:dyDescent="0.25">
      <c r="A9" s="63"/>
      <c r="B9" s="63"/>
      <c r="C9" s="63"/>
      <c r="D9" s="5"/>
      <c r="E9" s="87"/>
    </row>
    <row r="10" spans="1:5" ht="15.75" x14ac:dyDescent="0.25">
      <c r="B10" s="7"/>
      <c r="C10" s="7"/>
      <c r="D10" s="90"/>
      <c r="E10" s="90"/>
    </row>
    <row r="11" spans="1:5" ht="15.75" x14ac:dyDescent="0.25">
      <c r="B11" s="7"/>
      <c r="C11" s="7"/>
      <c r="D11" s="7"/>
      <c r="E11" s="7"/>
    </row>
    <row r="12" spans="1:5" ht="15.75" x14ac:dyDescent="0.25">
      <c r="B12" s="7"/>
      <c r="C12" s="7"/>
      <c r="D12" s="90"/>
      <c r="E12" s="90"/>
    </row>
    <row r="13" spans="1:5" ht="15.75" x14ac:dyDescent="0.25">
      <c r="B13" s="7"/>
      <c r="C13" s="7"/>
      <c r="D13" s="7"/>
      <c r="E13" s="7"/>
    </row>
    <row r="14" spans="1:5" ht="15.75" x14ac:dyDescent="0.25">
      <c r="B14" s="7"/>
      <c r="C14" s="7"/>
      <c r="D14" s="90"/>
      <c r="E14" s="90"/>
    </row>
    <row r="15" spans="1:5" ht="15.75" x14ac:dyDescent="0.25">
      <c r="B15" s="7"/>
      <c r="C15" s="7"/>
      <c r="D15" s="7"/>
      <c r="E15" s="7"/>
    </row>
    <row r="16" spans="1:5" ht="15.75" x14ac:dyDescent="0.25">
      <c r="B16" s="7"/>
      <c r="C16" s="7"/>
      <c r="D16" s="90"/>
      <c r="E16" s="90"/>
    </row>
  </sheetData>
  <mergeCells count="8">
    <mergeCell ref="D14:E14"/>
    <mergeCell ref="D16:E16"/>
    <mergeCell ref="A2:E2"/>
    <mergeCell ref="C5:C6"/>
    <mergeCell ref="A7:C7"/>
    <mergeCell ref="D10:E10"/>
    <mergeCell ref="D12:E12"/>
    <mergeCell ref="A8:C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2"/>
  <sheetViews>
    <sheetView view="pageBreakPreview" topLeftCell="A10" zoomScaleNormal="100" zoomScaleSheetLayoutView="100" workbookViewId="0">
      <selection activeCell="D28" sqref="D28:E28"/>
    </sheetView>
  </sheetViews>
  <sheetFormatPr defaultRowHeight="15" x14ac:dyDescent="0.25"/>
  <cols>
    <col min="1" max="1" width="4.7109375" customWidth="1"/>
    <col min="2" max="2" width="59.28515625" customWidth="1"/>
    <col min="3" max="3" width="28.5703125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107" t="s">
        <v>296</v>
      </c>
      <c r="B2" s="107"/>
      <c r="C2" s="107"/>
      <c r="D2" s="107"/>
      <c r="E2" s="107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46.5" customHeight="1" x14ac:dyDescent="0.25">
      <c r="A5" s="2">
        <v>1</v>
      </c>
      <c r="B5" s="2" t="s">
        <v>339</v>
      </c>
      <c r="C5" s="92" t="s">
        <v>297</v>
      </c>
      <c r="D5" s="17" t="s">
        <v>0</v>
      </c>
      <c r="E5" s="18">
        <v>60</v>
      </c>
    </row>
    <row r="6" spans="1:5" ht="32.25" customHeight="1" x14ac:dyDescent="0.25">
      <c r="A6" s="2">
        <v>2</v>
      </c>
      <c r="B6" s="2" t="s">
        <v>340</v>
      </c>
      <c r="C6" s="93"/>
      <c r="D6" s="4" t="s">
        <v>0</v>
      </c>
      <c r="E6" s="3">
        <v>230</v>
      </c>
    </row>
    <row r="7" spans="1:5" ht="16.899999999999999" customHeight="1" x14ac:dyDescent="0.25">
      <c r="A7" s="2">
        <v>3</v>
      </c>
      <c r="B7" s="2" t="s">
        <v>321</v>
      </c>
      <c r="C7" s="93"/>
      <c r="D7" s="4" t="s">
        <v>0</v>
      </c>
      <c r="E7" s="3">
        <v>320</v>
      </c>
    </row>
    <row r="8" spans="1:5" ht="16.149999999999999" customHeight="1" x14ac:dyDescent="0.25">
      <c r="A8" s="2">
        <v>4</v>
      </c>
      <c r="B8" s="2" t="s">
        <v>349</v>
      </c>
      <c r="C8" s="93"/>
      <c r="D8" s="4" t="s">
        <v>0</v>
      </c>
      <c r="E8" s="3">
        <v>140</v>
      </c>
    </row>
    <row r="9" spans="1:5" ht="31.5" x14ac:dyDescent="0.25">
      <c r="A9" s="2">
        <v>5</v>
      </c>
      <c r="B9" s="2" t="s">
        <v>324</v>
      </c>
      <c r="C9" s="93"/>
      <c r="D9" s="4" t="s">
        <v>0</v>
      </c>
      <c r="E9" s="3">
        <v>830</v>
      </c>
    </row>
    <row r="10" spans="1:5" ht="18" customHeight="1" x14ac:dyDescent="0.25">
      <c r="A10" s="2">
        <v>6</v>
      </c>
      <c r="B10" s="2" t="s">
        <v>322</v>
      </c>
      <c r="C10" s="93"/>
      <c r="D10" s="4" t="s">
        <v>0</v>
      </c>
      <c r="E10" s="3">
        <v>96</v>
      </c>
    </row>
    <row r="11" spans="1:5" ht="20.45" customHeight="1" x14ac:dyDescent="0.25">
      <c r="A11" s="2">
        <v>7</v>
      </c>
      <c r="B11" s="2" t="s">
        <v>323</v>
      </c>
      <c r="C11" s="93"/>
      <c r="D11" s="4" t="s">
        <v>0</v>
      </c>
      <c r="E11" s="3">
        <v>56</v>
      </c>
    </row>
    <row r="12" spans="1:5" ht="15.75" x14ac:dyDescent="0.25">
      <c r="A12" s="2">
        <v>8</v>
      </c>
      <c r="B12" s="2" t="s">
        <v>325</v>
      </c>
      <c r="C12" s="93"/>
      <c r="D12" s="4" t="s">
        <v>0</v>
      </c>
      <c r="E12" s="24">
        <v>60</v>
      </c>
    </row>
    <row r="13" spans="1:5" ht="19.899999999999999" customHeight="1" x14ac:dyDescent="0.25">
      <c r="A13" s="2">
        <v>9</v>
      </c>
      <c r="B13" s="2" t="s">
        <v>326</v>
      </c>
      <c r="C13" s="93"/>
      <c r="D13" s="4" t="s">
        <v>0</v>
      </c>
      <c r="E13" s="2">
        <v>40</v>
      </c>
    </row>
    <row r="14" spans="1:5" ht="31.5" x14ac:dyDescent="0.25">
      <c r="A14" s="2">
        <v>10</v>
      </c>
      <c r="B14" s="2" t="s">
        <v>348</v>
      </c>
      <c r="C14" s="93"/>
      <c r="D14" s="4" t="s">
        <v>0</v>
      </c>
      <c r="E14" s="2">
        <v>85</v>
      </c>
    </row>
    <row r="15" spans="1:5" ht="20.45" customHeight="1" x14ac:dyDescent="0.25">
      <c r="A15" s="2">
        <v>11</v>
      </c>
      <c r="B15" s="2" t="s">
        <v>327</v>
      </c>
      <c r="C15" s="93"/>
      <c r="D15" s="4" t="s">
        <v>0</v>
      </c>
      <c r="E15" s="2">
        <v>80</v>
      </c>
    </row>
    <row r="16" spans="1:5" ht="15.75" x14ac:dyDescent="0.25">
      <c r="A16" s="2">
        <v>12</v>
      </c>
      <c r="B16" s="2" t="s">
        <v>328</v>
      </c>
      <c r="C16" s="93"/>
      <c r="D16" s="4" t="s">
        <v>0</v>
      </c>
      <c r="E16" s="2">
        <v>120</v>
      </c>
    </row>
    <row r="17" spans="1:5" ht="30.75" customHeight="1" x14ac:dyDescent="0.25">
      <c r="A17" s="2">
        <v>13</v>
      </c>
      <c r="B17" s="2" t="s">
        <v>345</v>
      </c>
      <c r="C17" s="93"/>
      <c r="D17" s="4" t="s">
        <v>0</v>
      </c>
      <c r="E17" s="2">
        <v>130</v>
      </c>
    </row>
    <row r="18" spans="1:5" ht="32.25" customHeight="1" x14ac:dyDescent="0.25">
      <c r="A18" s="2">
        <v>14</v>
      </c>
      <c r="B18" s="2" t="s">
        <v>338</v>
      </c>
      <c r="C18" s="93"/>
      <c r="D18" s="4" t="s">
        <v>0</v>
      </c>
      <c r="E18" s="2">
        <v>150</v>
      </c>
    </row>
    <row r="19" spans="1:5" ht="15.75" x14ac:dyDescent="0.25">
      <c r="A19" s="2">
        <v>15</v>
      </c>
      <c r="B19" s="2" t="s">
        <v>343</v>
      </c>
      <c r="C19" s="106"/>
      <c r="D19" s="4" t="s">
        <v>0</v>
      </c>
      <c r="E19" s="2">
        <v>80</v>
      </c>
    </row>
    <row r="20" spans="1:5" ht="21" customHeight="1" x14ac:dyDescent="0.25">
      <c r="A20" s="55">
        <v>16</v>
      </c>
      <c r="B20" s="55" t="s">
        <v>346</v>
      </c>
      <c r="C20" s="59"/>
      <c r="D20" s="4"/>
      <c r="E20" s="2">
        <v>80</v>
      </c>
    </row>
    <row r="21" spans="1:5" ht="31.5" x14ac:dyDescent="0.25">
      <c r="A21" s="55">
        <v>17</v>
      </c>
      <c r="B21" s="55" t="s">
        <v>344</v>
      </c>
      <c r="C21" s="59"/>
      <c r="D21" s="4" t="s">
        <v>0</v>
      </c>
      <c r="E21" s="2">
        <v>80</v>
      </c>
    </row>
    <row r="22" spans="1:5" ht="31.5" x14ac:dyDescent="0.25">
      <c r="A22" s="55">
        <v>18</v>
      </c>
      <c r="B22" s="55" t="s">
        <v>347</v>
      </c>
      <c r="C22" s="59"/>
      <c r="D22" s="4" t="s">
        <v>0</v>
      </c>
      <c r="E22" s="2">
        <v>120</v>
      </c>
    </row>
    <row r="23" spans="1:5" ht="15.75" x14ac:dyDescent="0.25">
      <c r="A23" s="97" t="s">
        <v>232</v>
      </c>
      <c r="B23" s="97"/>
      <c r="C23" s="98"/>
      <c r="D23" s="10" t="s">
        <v>0</v>
      </c>
      <c r="E23" s="22">
        <f>SUM(E5:E19)</f>
        <v>2477</v>
      </c>
    </row>
    <row r="24" spans="1:5" ht="15.75" x14ac:dyDescent="0.25">
      <c r="A24" s="97" t="s">
        <v>354</v>
      </c>
      <c r="B24" s="97"/>
      <c r="C24" s="98"/>
      <c r="D24" s="82"/>
      <c r="E24" s="88">
        <v>748724</v>
      </c>
    </row>
    <row r="25" spans="1:5" ht="15.75" x14ac:dyDescent="0.25">
      <c r="A25" s="63"/>
      <c r="B25" s="63"/>
      <c r="C25" s="63"/>
      <c r="D25" s="5"/>
      <c r="E25" s="89"/>
    </row>
    <row r="26" spans="1:5" ht="15.75" x14ac:dyDescent="0.25">
      <c r="B26" s="7"/>
      <c r="C26" s="7"/>
      <c r="D26" s="90"/>
      <c r="E26" s="90"/>
    </row>
    <row r="27" spans="1:5" ht="15.75" x14ac:dyDescent="0.25">
      <c r="B27" s="7"/>
      <c r="C27" s="7"/>
      <c r="D27" s="7"/>
      <c r="E27" s="7"/>
    </row>
    <row r="28" spans="1:5" ht="15.75" x14ac:dyDescent="0.25">
      <c r="B28" s="7"/>
      <c r="C28" s="7"/>
      <c r="D28" s="90"/>
      <c r="E28" s="90"/>
    </row>
    <row r="29" spans="1:5" ht="15.75" x14ac:dyDescent="0.25">
      <c r="B29" s="7"/>
      <c r="C29" s="7"/>
      <c r="D29" s="7"/>
      <c r="E29" s="7"/>
    </row>
    <row r="30" spans="1:5" ht="15.75" x14ac:dyDescent="0.25">
      <c r="B30" s="7"/>
      <c r="C30" s="7"/>
      <c r="D30" s="90"/>
      <c r="E30" s="90"/>
    </row>
    <row r="31" spans="1:5" ht="15.75" x14ac:dyDescent="0.25">
      <c r="B31" s="7"/>
      <c r="C31" s="7"/>
      <c r="D31" s="7"/>
      <c r="E31" s="7"/>
    </row>
    <row r="32" spans="1:5" ht="15.75" x14ac:dyDescent="0.25">
      <c r="B32" s="7"/>
      <c r="C32" s="7"/>
      <c r="D32" s="90"/>
      <c r="E32" s="90"/>
    </row>
  </sheetData>
  <mergeCells count="8">
    <mergeCell ref="D30:E30"/>
    <mergeCell ref="D32:E32"/>
    <mergeCell ref="A2:E2"/>
    <mergeCell ref="C5:C19"/>
    <mergeCell ref="A23:C23"/>
    <mergeCell ref="D26:E26"/>
    <mergeCell ref="D28:E28"/>
    <mergeCell ref="A24:C2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4"/>
  <sheetViews>
    <sheetView tabSelected="1" view="pageBreakPreview" zoomScaleNormal="100" zoomScaleSheetLayoutView="100" workbookViewId="0">
      <selection activeCell="B20" sqref="B20"/>
    </sheetView>
  </sheetViews>
  <sheetFormatPr defaultRowHeight="15" x14ac:dyDescent="0.25"/>
  <cols>
    <col min="1" max="1" width="4.7109375" customWidth="1"/>
    <col min="2" max="2" width="59.28515625" customWidth="1"/>
    <col min="3" max="3" width="28.5703125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107" t="s">
        <v>329</v>
      </c>
      <c r="B2" s="107"/>
      <c r="C2" s="107"/>
      <c r="D2" s="107"/>
      <c r="E2" s="107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15" customHeight="1" x14ac:dyDescent="0.25">
      <c r="A5" s="2">
        <v>1</v>
      </c>
      <c r="B5" s="2" t="s">
        <v>330</v>
      </c>
      <c r="C5" s="92" t="s">
        <v>297</v>
      </c>
      <c r="D5" s="17" t="s">
        <v>0</v>
      </c>
      <c r="E5" s="18">
        <v>90</v>
      </c>
    </row>
    <row r="6" spans="1:5" ht="29.25" customHeight="1" x14ac:dyDescent="0.25">
      <c r="A6" s="2">
        <v>2</v>
      </c>
      <c r="B6" s="2" t="s">
        <v>331</v>
      </c>
      <c r="C6" s="93"/>
      <c r="D6" s="4" t="s">
        <v>0</v>
      </c>
      <c r="E6" s="3">
        <v>96</v>
      </c>
    </row>
    <row r="7" spans="1:5" ht="31.5" customHeight="1" x14ac:dyDescent="0.25">
      <c r="A7" s="2">
        <v>3</v>
      </c>
      <c r="B7" s="2" t="s">
        <v>332</v>
      </c>
      <c r="C7" s="93"/>
      <c r="D7" s="4" t="s">
        <v>0</v>
      </c>
      <c r="E7" s="3">
        <v>90</v>
      </c>
    </row>
    <row r="8" spans="1:5" ht="16.149999999999999" customHeight="1" x14ac:dyDescent="0.25">
      <c r="A8" s="2">
        <v>4</v>
      </c>
      <c r="B8" s="2" t="s">
        <v>333</v>
      </c>
      <c r="C8" s="93"/>
      <c r="D8" s="4" t="s">
        <v>0</v>
      </c>
      <c r="E8" s="3">
        <v>90</v>
      </c>
    </row>
    <row r="9" spans="1:5" ht="30.75" customHeight="1" x14ac:dyDescent="0.25">
      <c r="A9" s="2">
        <v>5</v>
      </c>
      <c r="B9" s="2" t="s">
        <v>334</v>
      </c>
      <c r="C9" s="93"/>
      <c r="D9" s="4" t="s">
        <v>0</v>
      </c>
      <c r="E9" s="3">
        <v>96</v>
      </c>
    </row>
    <row r="10" spans="1:5" ht="18" customHeight="1" x14ac:dyDescent="0.25">
      <c r="A10" s="2">
        <v>6</v>
      </c>
      <c r="B10" s="2" t="s">
        <v>335</v>
      </c>
      <c r="C10" s="93"/>
      <c r="D10" s="4" t="s">
        <v>0</v>
      </c>
      <c r="E10" s="3">
        <v>50</v>
      </c>
    </row>
    <row r="11" spans="1:5" ht="20.45" customHeight="1" x14ac:dyDescent="0.25">
      <c r="A11" s="2">
        <v>7</v>
      </c>
      <c r="B11" s="2" t="s">
        <v>336</v>
      </c>
      <c r="C11" s="93"/>
      <c r="D11" s="4" t="s">
        <v>0</v>
      </c>
      <c r="E11" s="3">
        <v>50</v>
      </c>
    </row>
    <row r="12" spans="1:5" ht="31.5" x14ac:dyDescent="0.25">
      <c r="A12" s="2">
        <v>8</v>
      </c>
      <c r="B12" s="2" t="s">
        <v>337</v>
      </c>
      <c r="C12" s="93"/>
      <c r="D12" s="4" t="s">
        <v>0</v>
      </c>
      <c r="E12" s="24">
        <v>90</v>
      </c>
    </row>
    <row r="13" spans="1:5" ht="30.75" customHeight="1" x14ac:dyDescent="0.25">
      <c r="A13" s="2">
        <v>9</v>
      </c>
      <c r="B13" s="2" t="s">
        <v>341</v>
      </c>
      <c r="C13" s="93"/>
      <c r="D13" s="4" t="s">
        <v>0</v>
      </c>
      <c r="E13" s="2">
        <v>96</v>
      </c>
    </row>
    <row r="14" spans="1:5" ht="31.5" x14ac:dyDescent="0.25">
      <c r="A14" s="2">
        <v>10</v>
      </c>
      <c r="B14" s="2" t="s">
        <v>342</v>
      </c>
      <c r="C14" s="93"/>
      <c r="D14" s="4" t="s">
        <v>0</v>
      </c>
      <c r="E14" s="2">
        <v>96</v>
      </c>
    </row>
    <row r="15" spans="1:5" ht="15.75" x14ac:dyDescent="0.25">
      <c r="A15" s="97" t="s">
        <v>232</v>
      </c>
      <c r="B15" s="97"/>
      <c r="C15" s="98"/>
      <c r="D15" s="10" t="s">
        <v>0</v>
      </c>
      <c r="E15" s="22">
        <f>SUM(E5:E14)</f>
        <v>844</v>
      </c>
    </row>
    <row r="16" spans="1:5" ht="15.75" x14ac:dyDescent="0.25">
      <c r="A16" s="97" t="s">
        <v>354</v>
      </c>
      <c r="B16" s="97"/>
      <c r="C16" s="98"/>
      <c r="D16" s="82"/>
      <c r="E16" s="88">
        <v>563700</v>
      </c>
    </row>
    <row r="17" spans="1:5" ht="15.75" x14ac:dyDescent="0.25">
      <c r="A17" s="63"/>
      <c r="B17" s="63"/>
      <c r="C17" s="63"/>
      <c r="D17" s="5"/>
      <c r="E17" s="89"/>
    </row>
    <row r="18" spans="1:5" ht="15.75" x14ac:dyDescent="0.25">
      <c r="B18" s="7"/>
      <c r="C18" s="7"/>
      <c r="D18" s="90"/>
      <c r="E18" s="90"/>
    </row>
    <row r="19" spans="1:5" ht="15.75" x14ac:dyDescent="0.25">
      <c r="B19" s="7"/>
      <c r="C19" s="7"/>
      <c r="D19" s="7"/>
      <c r="E19" s="7"/>
    </row>
    <row r="20" spans="1:5" ht="15.75" x14ac:dyDescent="0.25">
      <c r="B20" s="7"/>
      <c r="C20" s="7"/>
      <c r="D20" s="90"/>
      <c r="E20" s="90"/>
    </row>
    <row r="21" spans="1:5" ht="15.75" x14ac:dyDescent="0.25">
      <c r="B21" s="7"/>
      <c r="C21" s="7"/>
      <c r="D21" s="7"/>
      <c r="E21" s="7"/>
    </row>
    <row r="22" spans="1:5" ht="15.75" x14ac:dyDescent="0.25">
      <c r="B22" s="7"/>
      <c r="C22" s="7"/>
      <c r="D22" s="90"/>
      <c r="E22" s="90"/>
    </row>
    <row r="23" spans="1:5" ht="15.75" x14ac:dyDescent="0.25">
      <c r="B23" s="7"/>
      <c r="C23" s="7"/>
      <c r="D23" s="7"/>
      <c r="E23" s="7"/>
    </row>
    <row r="24" spans="1:5" ht="15.75" x14ac:dyDescent="0.25">
      <c r="B24" s="7"/>
      <c r="C24" s="7"/>
      <c r="D24" s="90"/>
      <c r="E24" s="90"/>
    </row>
  </sheetData>
  <mergeCells count="8">
    <mergeCell ref="D22:E22"/>
    <mergeCell ref="D24:E24"/>
    <mergeCell ref="A2:E2"/>
    <mergeCell ref="C5:C14"/>
    <mergeCell ref="A15:C15"/>
    <mergeCell ref="D18:E18"/>
    <mergeCell ref="D20:E20"/>
    <mergeCell ref="A16:C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view="pageBreakPreview" topLeftCell="A19" zoomScaleNormal="100" zoomScaleSheetLayoutView="100" workbookViewId="0">
      <selection activeCell="C37" sqref="C37"/>
    </sheetView>
  </sheetViews>
  <sheetFormatPr defaultColWidth="8.85546875" defaultRowHeight="15" x14ac:dyDescent="0.25"/>
  <cols>
    <col min="1" max="1" width="3.42578125" customWidth="1"/>
    <col min="2" max="2" width="61.85546875" customWidth="1"/>
    <col min="3" max="3" width="20.140625" customWidth="1"/>
    <col min="4" max="4" width="7.42578125" customWidth="1"/>
    <col min="5" max="5" width="13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94" t="s">
        <v>362</v>
      </c>
      <c r="B2" s="94"/>
      <c r="C2" s="94"/>
      <c r="D2" s="94"/>
      <c r="E2" s="94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15.75" x14ac:dyDescent="0.25">
      <c r="A5" s="2">
        <v>1</v>
      </c>
      <c r="B5" s="2" t="s">
        <v>177</v>
      </c>
      <c r="C5" s="92" t="s">
        <v>245</v>
      </c>
      <c r="D5" s="2" t="s">
        <v>0</v>
      </c>
      <c r="E5" s="26">
        <v>175</v>
      </c>
    </row>
    <row r="6" spans="1:5" ht="15.75" x14ac:dyDescent="0.25">
      <c r="A6" s="2">
        <v>2</v>
      </c>
      <c r="B6" s="2" t="s">
        <v>179</v>
      </c>
      <c r="C6" s="95"/>
      <c r="D6" s="2" t="s">
        <v>0</v>
      </c>
      <c r="E6" s="26">
        <v>4</v>
      </c>
    </row>
    <row r="7" spans="1:5" ht="15.75" x14ac:dyDescent="0.25">
      <c r="A7" s="2">
        <v>3</v>
      </c>
      <c r="B7" s="2" t="s">
        <v>175</v>
      </c>
      <c r="C7" s="95"/>
      <c r="D7" s="2" t="s">
        <v>0</v>
      </c>
      <c r="E7" s="26">
        <v>12</v>
      </c>
    </row>
    <row r="8" spans="1:5" ht="15.75" x14ac:dyDescent="0.25">
      <c r="A8" s="2">
        <v>4</v>
      </c>
      <c r="B8" s="2" t="s">
        <v>176</v>
      </c>
      <c r="C8" s="95"/>
      <c r="D8" s="2" t="s">
        <v>0</v>
      </c>
      <c r="E8" s="26">
        <v>74</v>
      </c>
    </row>
    <row r="9" spans="1:5" ht="15.75" x14ac:dyDescent="0.25">
      <c r="A9" s="2">
        <v>5</v>
      </c>
      <c r="B9" s="2" t="s">
        <v>189</v>
      </c>
      <c r="C9" s="95"/>
      <c r="D9" s="2" t="s">
        <v>0</v>
      </c>
      <c r="E9" s="26">
        <v>5</v>
      </c>
    </row>
    <row r="10" spans="1:5" ht="45" customHeight="1" x14ac:dyDescent="0.25">
      <c r="A10" s="2">
        <v>6</v>
      </c>
      <c r="B10" s="2" t="s">
        <v>190</v>
      </c>
      <c r="C10" s="95"/>
      <c r="D10" s="2" t="s">
        <v>0</v>
      </c>
      <c r="E10" s="26">
        <v>325</v>
      </c>
    </row>
    <row r="11" spans="1:5" ht="15.75" x14ac:dyDescent="0.25">
      <c r="A11" s="2">
        <v>7</v>
      </c>
      <c r="B11" s="2" t="s">
        <v>191</v>
      </c>
      <c r="C11" s="95"/>
      <c r="D11" s="2" t="s">
        <v>0</v>
      </c>
      <c r="E11" s="26">
        <v>28</v>
      </c>
    </row>
    <row r="12" spans="1:5" ht="15.75" x14ac:dyDescent="0.25">
      <c r="A12" s="2">
        <v>8</v>
      </c>
      <c r="B12" s="2" t="s">
        <v>192</v>
      </c>
      <c r="C12" s="95"/>
      <c r="D12" s="2" t="s">
        <v>0</v>
      </c>
      <c r="E12" s="26">
        <v>7</v>
      </c>
    </row>
    <row r="13" spans="1:5" ht="15.75" x14ac:dyDescent="0.25">
      <c r="A13" s="2">
        <v>9</v>
      </c>
      <c r="B13" s="2" t="s">
        <v>193</v>
      </c>
      <c r="C13" s="95"/>
      <c r="D13" s="2" t="s">
        <v>0</v>
      </c>
      <c r="E13" s="26">
        <v>130</v>
      </c>
    </row>
    <row r="14" spans="1:5" ht="15.75" x14ac:dyDescent="0.25">
      <c r="A14" s="2">
        <v>10</v>
      </c>
      <c r="B14" s="2" t="s">
        <v>194</v>
      </c>
      <c r="C14" s="95"/>
      <c r="D14" s="2" t="s">
        <v>0</v>
      </c>
      <c r="E14" s="26">
        <v>42</v>
      </c>
    </row>
    <row r="15" spans="1:5" ht="47.25" x14ac:dyDescent="0.25">
      <c r="A15" s="2">
        <v>11</v>
      </c>
      <c r="B15" s="2" t="s">
        <v>186</v>
      </c>
      <c r="C15" s="95"/>
      <c r="D15" s="2" t="s">
        <v>0</v>
      </c>
      <c r="E15" s="26">
        <v>270</v>
      </c>
    </row>
    <row r="16" spans="1:5" ht="15.75" x14ac:dyDescent="0.25">
      <c r="A16" s="2">
        <v>12</v>
      </c>
      <c r="B16" s="2" t="s">
        <v>187</v>
      </c>
      <c r="C16" s="95"/>
      <c r="D16" s="2" t="s">
        <v>0</v>
      </c>
      <c r="E16" s="26">
        <v>55</v>
      </c>
    </row>
    <row r="17" spans="1:5" ht="15.75" x14ac:dyDescent="0.25">
      <c r="A17" s="2">
        <v>13</v>
      </c>
      <c r="B17" s="2" t="s">
        <v>286</v>
      </c>
      <c r="C17" s="95"/>
      <c r="D17" s="2" t="s">
        <v>0</v>
      </c>
      <c r="E17" s="26">
        <v>30</v>
      </c>
    </row>
    <row r="18" spans="1:5" ht="15.75" x14ac:dyDescent="0.25">
      <c r="A18" s="2">
        <v>14</v>
      </c>
      <c r="B18" s="2" t="s">
        <v>188</v>
      </c>
      <c r="C18" s="95"/>
      <c r="D18" s="2" t="s">
        <v>0</v>
      </c>
      <c r="E18" s="26">
        <v>2400</v>
      </c>
    </row>
    <row r="19" spans="1:5" ht="15.75" x14ac:dyDescent="0.25">
      <c r="A19" s="2">
        <v>15</v>
      </c>
      <c r="B19" s="2" t="s">
        <v>180</v>
      </c>
      <c r="C19" s="95"/>
      <c r="D19" s="2" t="s">
        <v>0</v>
      </c>
      <c r="E19" s="26">
        <v>7</v>
      </c>
    </row>
    <row r="20" spans="1:5" ht="15.75" x14ac:dyDescent="0.25">
      <c r="A20" s="2">
        <v>16</v>
      </c>
      <c r="B20" s="2" t="s">
        <v>181</v>
      </c>
      <c r="C20" s="95"/>
      <c r="D20" s="2" t="s">
        <v>0</v>
      </c>
      <c r="E20" s="26">
        <v>4</v>
      </c>
    </row>
    <row r="21" spans="1:5" ht="31.5" x14ac:dyDescent="0.25">
      <c r="A21" s="2">
        <v>17</v>
      </c>
      <c r="B21" s="2" t="s">
        <v>243</v>
      </c>
      <c r="C21" s="95"/>
      <c r="D21" s="2" t="s">
        <v>0</v>
      </c>
      <c r="E21" s="26">
        <v>97</v>
      </c>
    </row>
    <row r="22" spans="1:5" ht="15.75" x14ac:dyDescent="0.25">
      <c r="A22" s="2">
        <v>18</v>
      </c>
      <c r="B22" s="2" t="s">
        <v>182</v>
      </c>
      <c r="C22" s="95"/>
      <c r="D22" s="2" t="s">
        <v>0</v>
      </c>
      <c r="E22" s="26">
        <v>65</v>
      </c>
    </row>
    <row r="23" spans="1:5" ht="15.75" x14ac:dyDescent="0.25">
      <c r="A23" s="2">
        <v>19</v>
      </c>
      <c r="B23" s="2" t="s">
        <v>183</v>
      </c>
      <c r="C23" s="95"/>
      <c r="D23" s="2" t="s">
        <v>0</v>
      </c>
      <c r="E23" s="26">
        <v>8</v>
      </c>
    </row>
    <row r="24" spans="1:5" ht="15.75" x14ac:dyDescent="0.25">
      <c r="A24" s="2">
        <v>20</v>
      </c>
      <c r="B24" s="2" t="s">
        <v>184</v>
      </c>
      <c r="C24" s="95"/>
      <c r="D24" s="2" t="s">
        <v>0</v>
      </c>
      <c r="E24" s="26">
        <v>10</v>
      </c>
    </row>
    <row r="25" spans="1:5" ht="15.75" x14ac:dyDescent="0.25">
      <c r="A25" s="2">
        <v>21</v>
      </c>
      <c r="B25" s="2" t="s">
        <v>185</v>
      </c>
      <c r="C25" s="95"/>
      <c r="D25" s="2" t="s">
        <v>0</v>
      </c>
      <c r="E25" s="26">
        <v>65</v>
      </c>
    </row>
    <row r="26" spans="1:5" ht="15.75" x14ac:dyDescent="0.25">
      <c r="A26" s="2">
        <v>22</v>
      </c>
      <c r="B26" s="2" t="s">
        <v>174</v>
      </c>
      <c r="C26" s="95"/>
      <c r="D26" s="2" t="s">
        <v>0</v>
      </c>
      <c r="E26" s="26">
        <v>60</v>
      </c>
    </row>
    <row r="27" spans="1:5" ht="15.75" x14ac:dyDescent="0.25">
      <c r="A27" s="2">
        <v>23</v>
      </c>
      <c r="B27" s="2" t="s">
        <v>1</v>
      </c>
      <c r="C27" s="95"/>
      <c r="D27" s="2" t="s">
        <v>0</v>
      </c>
      <c r="E27" s="26">
        <v>24</v>
      </c>
    </row>
    <row r="28" spans="1:5" ht="15.75" x14ac:dyDescent="0.25">
      <c r="A28" s="2">
        <v>24</v>
      </c>
      <c r="B28" s="2" t="s">
        <v>173</v>
      </c>
      <c r="C28" s="95"/>
      <c r="D28" s="2" t="s">
        <v>0</v>
      </c>
      <c r="E28" s="26">
        <v>206</v>
      </c>
    </row>
    <row r="29" spans="1:5" ht="31.5" x14ac:dyDescent="0.25">
      <c r="A29" s="2">
        <v>25</v>
      </c>
      <c r="B29" s="2" t="s">
        <v>195</v>
      </c>
      <c r="C29" s="95"/>
      <c r="D29" s="2" t="s">
        <v>0</v>
      </c>
      <c r="E29" s="26">
        <v>20</v>
      </c>
    </row>
    <row r="30" spans="1:5" ht="15.75" x14ac:dyDescent="0.25">
      <c r="A30" s="2">
        <v>26</v>
      </c>
      <c r="B30" s="2" t="s">
        <v>172</v>
      </c>
      <c r="C30" s="95"/>
      <c r="D30" s="2" t="s">
        <v>0</v>
      </c>
      <c r="E30" s="26">
        <v>5</v>
      </c>
    </row>
    <row r="31" spans="1:5" ht="31.5" x14ac:dyDescent="0.25">
      <c r="A31" s="2">
        <v>27</v>
      </c>
      <c r="B31" s="2" t="s">
        <v>244</v>
      </c>
      <c r="C31" s="95"/>
      <c r="D31" s="2" t="s">
        <v>0</v>
      </c>
      <c r="E31" s="26">
        <v>200</v>
      </c>
    </row>
    <row r="32" spans="1:5" ht="15.75" x14ac:dyDescent="0.25">
      <c r="A32" s="2">
        <v>28</v>
      </c>
      <c r="B32" s="2" t="s">
        <v>178</v>
      </c>
      <c r="C32" s="96"/>
      <c r="D32" s="2" t="s">
        <v>0</v>
      </c>
      <c r="E32" s="26">
        <v>50</v>
      </c>
    </row>
    <row r="33" spans="1:5" ht="15.75" x14ac:dyDescent="0.25">
      <c r="A33" s="97" t="s">
        <v>352</v>
      </c>
      <c r="B33" s="97"/>
      <c r="C33" s="98"/>
      <c r="D33" s="10" t="s">
        <v>238</v>
      </c>
      <c r="E33" s="53">
        <f>SUM(E5:E32)</f>
        <v>4378</v>
      </c>
    </row>
    <row r="34" spans="1:5" ht="15.75" x14ac:dyDescent="0.25">
      <c r="A34" s="97" t="s">
        <v>353</v>
      </c>
      <c r="B34" s="97"/>
      <c r="C34" s="98"/>
      <c r="D34" s="10"/>
      <c r="E34" s="6">
        <v>1692455</v>
      </c>
    </row>
    <row r="35" spans="1:5" ht="15.75" x14ac:dyDescent="0.25">
      <c r="A35" s="63"/>
      <c r="B35" s="63"/>
      <c r="C35" s="63"/>
      <c r="D35" s="64"/>
      <c r="E35" s="69"/>
    </row>
    <row r="36" spans="1:5" ht="15.75" x14ac:dyDescent="0.25">
      <c r="B36" s="7"/>
      <c r="C36" s="7"/>
      <c r="D36" s="90"/>
      <c r="E36" s="90"/>
    </row>
    <row r="37" spans="1:5" ht="15.75" x14ac:dyDescent="0.25">
      <c r="B37" s="7"/>
      <c r="C37" s="7"/>
      <c r="D37" s="7"/>
      <c r="E37" s="7"/>
    </row>
    <row r="38" spans="1:5" ht="15.75" x14ac:dyDescent="0.25">
      <c r="B38" s="7"/>
      <c r="C38" s="7"/>
      <c r="D38" s="90"/>
      <c r="E38" s="90"/>
    </row>
    <row r="39" spans="1:5" ht="15.75" x14ac:dyDescent="0.25">
      <c r="B39" s="7"/>
      <c r="C39" s="7"/>
      <c r="D39" s="7"/>
      <c r="E39" s="7"/>
    </row>
    <row r="40" spans="1:5" ht="15.75" x14ac:dyDescent="0.25">
      <c r="B40" s="7"/>
      <c r="C40" s="7"/>
      <c r="D40" s="90"/>
      <c r="E40" s="90"/>
    </row>
    <row r="41" spans="1:5" ht="15.75" x14ac:dyDescent="0.25">
      <c r="B41" s="7"/>
      <c r="C41" s="7"/>
      <c r="D41" s="7"/>
      <c r="E41" s="7"/>
    </row>
    <row r="42" spans="1:5" ht="15.75" x14ac:dyDescent="0.25">
      <c r="B42" s="7"/>
      <c r="C42" s="7"/>
      <c r="D42" s="90"/>
      <c r="E42" s="90"/>
    </row>
  </sheetData>
  <mergeCells count="8">
    <mergeCell ref="D40:E40"/>
    <mergeCell ref="D42:E42"/>
    <mergeCell ref="A2:E2"/>
    <mergeCell ref="C5:C32"/>
    <mergeCell ref="A33:C33"/>
    <mergeCell ref="D36:E36"/>
    <mergeCell ref="D38:E38"/>
    <mergeCell ref="A34:C3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1"/>
  <sheetViews>
    <sheetView view="pageBreakPreview" topLeftCell="A7" zoomScaleNormal="100" zoomScaleSheetLayoutView="100" workbookViewId="0">
      <selection activeCell="C26" sqref="C26"/>
    </sheetView>
  </sheetViews>
  <sheetFormatPr defaultColWidth="8.85546875" defaultRowHeight="15" x14ac:dyDescent="0.25"/>
  <cols>
    <col min="1" max="1" width="4.7109375" style="29" customWidth="1"/>
    <col min="2" max="2" width="32.42578125" style="29" customWidth="1"/>
    <col min="3" max="3" width="49.140625" style="29" customWidth="1"/>
    <col min="4" max="4" width="8.28515625" style="29" bestFit="1" customWidth="1"/>
    <col min="5" max="5" width="14" style="29" bestFit="1" customWidth="1"/>
    <col min="6" max="16384" width="8.85546875" style="29"/>
  </cols>
  <sheetData>
    <row r="1" spans="1:5" x14ac:dyDescent="0.25">
      <c r="A1" s="28"/>
      <c r="B1" s="28"/>
      <c r="C1" s="28"/>
      <c r="D1" s="28"/>
      <c r="E1" s="28"/>
    </row>
    <row r="2" spans="1:5" s="31" customFormat="1" ht="18.75" x14ac:dyDescent="0.3">
      <c r="A2" s="100" t="s">
        <v>361</v>
      </c>
      <c r="B2" s="100"/>
      <c r="C2" s="100"/>
      <c r="D2" s="100"/>
      <c r="E2" s="100"/>
    </row>
    <row r="3" spans="1:5" s="31" customFormat="1" ht="47.25" x14ac:dyDescent="0.25">
      <c r="A3" s="32" t="s">
        <v>227</v>
      </c>
      <c r="B3" s="32" t="s">
        <v>228</v>
      </c>
      <c r="C3" s="32" t="s">
        <v>230</v>
      </c>
      <c r="D3" s="32" t="s">
        <v>229</v>
      </c>
      <c r="E3" s="32" t="s">
        <v>231</v>
      </c>
    </row>
    <row r="4" spans="1:5" s="31" customFormat="1" ht="15.75" x14ac:dyDescent="0.25">
      <c r="A4" s="33">
        <v>1</v>
      </c>
      <c r="B4" s="34">
        <v>2</v>
      </c>
      <c r="C4" s="35">
        <v>3</v>
      </c>
      <c r="D4" s="33">
        <v>4</v>
      </c>
      <c r="E4" s="34">
        <v>5</v>
      </c>
    </row>
    <row r="5" spans="1:5" ht="15.75" x14ac:dyDescent="0.25">
      <c r="A5" s="36">
        <v>1</v>
      </c>
      <c r="B5" s="36" t="s">
        <v>69</v>
      </c>
      <c r="C5" s="101" t="s">
        <v>241</v>
      </c>
      <c r="D5" s="50" t="s">
        <v>71</v>
      </c>
      <c r="E5" s="37">
        <v>1800</v>
      </c>
    </row>
    <row r="6" spans="1:5" ht="15.75" x14ac:dyDescent="0.25">
      <c r="A6" s="36">
        <v>2</v>
      </c>
      <c r="B6" s="36" t="s">
        <v>70</v>
      </c>
      <c r="C6" s="102"/>
      <c r="D6" s="50" t="s">
        <v>71</v>
      </c>
      <c r="E6" s="37">
        <v>1220</v>
      </c>
    </row>
    <row r="7" spans="1:5" ht="15.75" x14ac:dyDescent="0.25">
      <c r="A7" s="36">
        <v>3</v>
      </c>
      <c r="B7" s="36" t="s">
        <v>72</v>
      </c>
      <c r="C7" s="102"/>
      <c r="D7" s="50" t="s">
        <v>71</v>
      </c>
      <c r="E7" s="37">
        <v>1150</v>
      </c>
    </row>
    <row r="8" spans="1:5" ht="15.75" x14ac:dyDescent="0.25">
      <c r="A8" s="36">
        <v>4</v>
      </c>
      <c r="B8" s="36" t="s">
        <v>73</v>
      </c>
      <c r="C8" s="102"/>
      <c r="D8" s="50" t="s">
        <v>71</v>
      </c>
      <c r="E8" s="37">
        <v>500</v>
      </c>
    </row>
    <row r="9" spans="1:5" ht="15.75" x14ac:dyDescent="0.25">
      <c r="A9" s="36">
        <v>5</v>
      </c>
      <c r="B9" s="36" t="s">
        <v>74</v>
      </c>
      <c r="C9" s="102"/>
      <c r="D9" s="50" t="s">
        <v>0</v>
      </c>
      <c r="E9" s="37">
        <v>420</v>
      </c>
    </row>
    <row r="10" spans="1:5" ht="15.75" x14ac:dyDescent="0.25">
      <c r="A10" s="36">
        <v>6</v>
      </c>
      <c r="B10" s="36" t="s">
        <v>3</v>
      </c>
      <c r="C10" s="102"/>
      <c r="D10" s="50" t="s">
        <v>0</v>
      </c>
      <c r="E10" s="37">
        <f>1700/3+33</f>
        <v>599.66666666666663</v>
      </c>
    </row>
    <row r="11" spans="1:5" ht="15.75" x14ac:dyDescent="0.25">
      <c r="A11" s="36">
        <v>7</v>
      </c>
      <c r="B11" s="36" t="s">
        <v>2</v>
      </c>
      <c r="C11" s="102"/>
      <c r="D11" s="50" t="s">
        <v>0</v>
      </c>
      <c r="E11" s="37">
        <v>800</v>
      </c>
    </row>
    <row r="12" spans="1:5" ht="31.5" x14ac:dyDescent="0.25">
      <c r="A12" s="36">
        <v>8</v>
      </c>
      <c r="B12" s="36" t="s">
        <v>75</v>
      </c>
      <c r="C12" s="102"/>
      <c r="D12" s="50" t="s">
        <v>0</v>
      </c>
      <c r="E12" s="37">
        <v>420</v>
      </c>
    </row>
    <row r="13" spans="1:5" ht="15.75" x14ac:dyDescent="0.25">
      <c r="A13" s="36">
        <v>9</v>
      </c>
      <c r="B13" s="36" t="s">
        <v>76</v>
      </c>
      <c r="C13" s="102"/>
      <c r="D13" s="50" t="s">
        <v>0</v>
      </c>
      <c r="E13" s="37">
        <v>800</v>
      </c>
    </row>
    <row r="14" spans="1:5" ht="15.75" x14ac:dyDescent="0.25">
      <c r="A14" s="36">
        <v>10</v>
      </c>
      <c r="B14" s="36" t="s">
        <v>77</v>
      </c>
      <c r="C14" s="102"/>
      <c r="D14" s="50" t="s">
        <v>0</v>
      </c>
      <c r="E14" s="37">
        <f>1800/3</f>
        <v>600</v>
      </c>
    </row>
    <row r="15" spans="1:5" ht="15.75" customHeight="1" x14ac:dyDescent="0.25">
      <c r="A15" s="36">
        <v>11</v>
      </c>
      <c r="B15" s="36" t="s">
        <v>78</v>
      </c>
      <c r="C15" s="102"/>
      <c r="D15" s="51" t="s">
        <v>71</v>
      </c>
      <c r="E15" s="52">
        <v>3000</v>
      </c>
    </row>
    <row r="16" spans="1:5" ht="30" customHeight="1" x14ac:dyDescent="0.25">
      <c r="A16" s="36">
        <v>12</v>
      </c>
      <c r="B16" s="36" t="s">
        <v>79</v>
      </c>
      <c r="C16" s="102"/>
      <c r="D16" s="50" t="s">
        <v>0</v>
      </c>
      <c r="E16" s="37">
        <v>900</v>
      </c>
    </row>
    <row r="17" spans="1:5" ht="30.75" customHeight="1" x14ac:dyDescent="0.25">
      <c r="A17" s="36">
        <v>13</v>
      </c>
      <c r="B17" s="36" t="s">
        <v>80</v>
      </c>
      <c r="C17" s="102"/>
      <c r="D17" s="50" t="s">
        <v>0</v>
      </c>
      <c r="E17" s="37">
        <v>600</v>
      </c>
    </row>
    <row r="18" spans="1:5" ht="31.5" x14ac:dyDescent="0.25">
      <c r="A18" s="36">
        <v>14</v>
      </c>
      <c r="B18" s="36" t="s">
        <v>81</v>
      </c>
      <c r="C18" s="102"/>
      <c r="D18" s="50" t="s">
        <v>0</v>
      </c>
      <c r="E18" s="37">
        <f>2000-1600</f>
        <v>400</v>
      </c>
    </row>
    <row r="19" spans="1:5" ht="15.75" x14ac:dyDescent="0.25">
      <c r="A19" s="36">
        <v>15</v>
      </c>
      <c r="B19" s="36" t="s">
        <v>82</v>
      </c>
      <c r="C19" s="102"/>
      <c r="D19" s="50" t="s">
        <v>71</v>
      </c>
      <c r="E19" s="37">
        <v>722</v>
      </c>
    </row>
    <row r="20" spans="1:5" ht="31.5" x14ac:dyDescent="0.25">
      <c r="A20" s="36">
        <v>16</v>
      </c>
      <c r="B20" s="36" t="s">
        <v>285</v>
      </c>
      <c r="C20" s="102"/>
      <c r="D20" s="50" t="s">
        <v>0</v>
      </c>
      <c r="E20" s="37">
        <v>80</v>
      </c>
    </row>
    <row r="21" spans="1:5" ht="15.75" x14ac:dyDescent="0.25">
      <c r="A21" s="36">
        <v>17</v>
      </c>
      <c r="B21" s="36" t="s">
        <v>83</v>
      </c>
      <c r="C21" s="102"/>
      <c r="D21" s="51" t="s">
        <v>0</v>
      </c>
      <c r="E21" s="52">
        <v>120</v>
      </c>
    </row>
    <row r="22" spans="1:5" ht="15.75" x14ac:dyDescent="0.25">
      <c r="A22" s="103" t="s">
        <v>232</v>
      </c>
      <c r="B22" s="103"/>
      <c r="C22" s="104"/>
      <c r="D22" s="41" t="s">
        <v>242</v>
      </c>
      <c r="E22" s="42">
        <f>SUM(E5:E21)</f>
        <v>14131.666666666668</v>
      </c>
    </row>
    <row r="23" spans="1:5" ht="15.75" x14ac:dyDescent="0.25">
      <c r="A23" s="61" t="s">
        <v>353</v>
      </c>
      <c r="B23" s="61"/>
      <c r="C23" s="62"/>
      <c r="D23" s="10"/>
      <c r="E23" s="6">
        <v>5642373.3300000001</v>
      </c>
    </row>
    <row r="24" spans="1:5" ht="15.75" x14ac:dyDescent="0.25">
      <c r="A24" s="70"/>
      <c r="B24" s="70"/>
      <c r="C24" s="70"/>
      <c r="D24" s="71"/>
      <c r="E24" s="72"/>
    </row>
    <row r="25" spans="1:5" ht="15.75" x14ac:dyDescent="0.25">
      <c r="B25" s="43"/>
      <c r="C25" s="43"/>
      <c r="D25" s="99"/>
      <c r="E25" s="99"/>
    </row>
    <row r="26" spans="1:5" ht="15.75" x14ac:dyDescent="0.25">
      <c r="B26" s="43"/>
      <c r="C26" s="43"/>
      <c r="D26" s="43"/>
      <c r="E26" s="43"/>
    </row>
    <row r="27" spans="1:5" ht="15.75" x14ac:dyDescent="0.25">
      <c r="B27" s="43"/>
      <c r="C27" s="43"/>
      <c r="D27" s="99"/>
      <c r="E27" s="99"/>
    </row>
    <row r="28" spans="1:5" ht="15.75" x14ac:dyDescent="0.25">
      <c r="B28" s="43"/>
      <c r="C28" s="43"/>
      <c r="D28" s="43"/>
      <c r="E28" s="43"/>
    </row>
    <row r="29" spans="1:5" ht="15.75" x14ac:dyDescent="0.25">
      <c r="B29" s="43"/>
      <c r="C29" s="43"/>
      <c r="D29" s="99"/>
      <c r="E29" s="99"/>
    </row>
    <row r="30" spans="1:5" ht="15.75" x14ac:dyDescent="0.25">
      <c r="B30" s="43"/>
      <c r="C30" s="43"/>
      <c r="D30" s="43"/>
      <c r="E30" s="43"/>
    </row>
    <row r="31" spans="1:5" ht="15.75" x14ac:dyDescent="0.25">
      <c r="B31" s="43"/>
      <c r="C31" s="43"/>
      <c r="D31" s="99"/>
      <c r="E31" s="99"/>
    </row>
  </sheetData>
  <mergeCells count="7">
    <mergeCell ref="D29:E29"/>
    <mergeCell ref="D31:E31"/>
    <mergeCell ref="A2:E2"/>
    <mergeCell ref="C5:C21"/>
    <mergeCell ref="A22:C22"/>
    <mergeCell ref="D25:E25"/>
    <mergeCell ref="D27:E2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4"/>
  <sheetViews>
    <sheetView view="pageBreakPreview" topLeftCell="A7" zoomScaleNormal="100" zoomScaleSheetLayoutView="100" workbookViewId="0">
      <selection activeCell="C38" sqref="C38"/>
    </sheetView>
  </sheetViews>
  <sheetFormatPr defaultRowHeight="15" x14ac:dyDescent="0.25"/>
  <cols>
    <col min="1" max="1" width="4.7109375" customWidth="1"/>
    <col min="2" max="2" width="63.28515625" customWidth="1"/>
    <col min="3" max="3" width="42.85546875" customWidth="1"/>
    <col min="4" max="4" width="8.28515625" bestFit="1" customWidth="1"/>
    <col min="5" max="5" width="14" bestFit="1" customWidth="1"/>
  </cols>
  <sheetData>
    <row r="1" spans="1:5" s="1" customFormat="1" ht="18.75" x14ac:dyDescent="0.3">
      <c r="A1" s="91" t="s">
        <v>365</v>
      </c>
      <c r="B1" s="91"/>
      <c r="C1" s="91"/>
      <c r="D1" s="91"/>
      <c r="E1" s="91"/>
    </row>
    <row r="2" spans="1:5" s="1" customFormat="1" ht="48" customHeight="1" x14ac:dyDescent="0.25">
      <c r="A2" s="11" t="s">
        <v>227</v>
      </c>
      <c r="B2" s="11" t="s">
        <v>228</v>
      </c>
      <c r="C2" s="11" t="s">
        <v>230</v>
      </c>
      <c r="D2" s="11" t="s">
        <v>229</v>
      </c>
      <c r="E2" s="11" t="s">
        <v>231</v>
      </c>
    </row>
    <row r="3" spans="1:5" s="1" customFormat="1" ht="15.75" x14ac:dyDescent="0.25">
      <c r="A3" s="12">
        <v>1</v>
      </c>
      <c r="B3" s="13">
        <v>2</v>
      </c>
      <c r="C3" s="14">
        <v>3</v>
      </c>
      <c r="D3" s="12">
        <v>4</v>
      </c>
      <c r="E3" s="13">
        <v>5</v>
      </c>
    </row>
    <row r="4" spans="1:5" ht="31.5" x14ac:dyDescent="0.25">
      <c r="A4" s="2">
        <v>1</v>
      </c>
      <c r="B4" s="2" t="s">
        <v>277</v>
      </c>
      <c r="C4" s="92" t="s">
        <v>241</v>
      </c>
      <c r="D4" s="4" t="s">
        <v>0</v>
      </c>
      <c r="E4" s="2">
        <v>900</v>
      </c>
    </row>
    <row r="5" spans="1:5" ht="15.75" x14ac:dyDescent="0.25">
      <c r="A5" s="2">
        <v>2</v>
      </c>
      <c r="B5" s="2" t="s">
        <v>133</v>
      </c>
      <c r="C5" s="93"/>
      <c r="D5" s="4" t="s">
        <v>0</v>
      </c>
      <c r="E5" s="2">
        <v>80</v>
      </c>
    </row>
    <row r="6" spans="1:5" ht="31.5" x14ac:dyDescent="0.25">
      <c r="A6" s="2">
        <v>3</v>
      </c>
      <c r="B6" s="2" t="s">
        <v>134</v>
      </c>
      <c r="C6" s="93"/>
      <c r="D6" s="4" t="s">
        <v>0</v>
      </c>
      <c r="E6" s="2">
        <v>280</v>
      </c>
    </row>
    <row r="7" spans="1:5" ht="20.45" customHeight="1" x14ac:dyDescent="0.25">
      <c r="A7" s="2">
        <v>4</v>
      </c>
      <c r="B7" s="2" t="s">
        <v>135</v>
      </c>
      <c r="C7" s="93"/>
      <c r="D7" s="4" t="s">
        <v>0</v>
      </c>
      <c r="E7" s="2">
        <v>320</v>
      </c>
    </row>
    <row r="8" spans="1:5" ht="33" customHeight="1" x14ac:dyDescent="0.25">
      <c r="A8" s="2">
        <v>5</v>
      </c>
      <c r="B8" s="2" t="s">
        <v>287</v>
      </c>
      <c r="C8" s="93"/>
      <c r="D8" s="4"/>
      <c r="E8" s="2">
        <v>200</v>
      </c>
    </row>
    <row r="9" spans="1:5" ht="15.75" x14ac:dyDescent="0.25">
      <c r="A9" s="2">
        <v>6</v>
      </c>
      <c r="B9" s="2" t="s">
        <v>138</v>
      </c>
      <c r="C9" s="93"/>
      <c r="D9" s="4" t="s">
        <v>0</v>
      </c>
      <c r="E9" s="2">
        <v>80</v>
      </c>
    </row>
    <row r="10" spans="1:5" ht="15.75" x14ac:dyDescent="0.25">
      <c r="A10" s="2">
        <v>7</v>
      </c>
      <c r="B10" s="2" t="s">
        <v>136</v>
      </c>
      <c r="C10" s="93"/>
      <c r="D10" s="4" t="s">
        <v>0</v>
      </c>
      <c r="E10" s="2">
        <v>580</v>
      </c>
    </row>
    <row r="11" spans="1:5" ht="15.75" x14ac:dyDescent="0.25">
      <c r="A11" s="2">
        <v>8</v>
      </c>
      <c r="B11" s="2" t="s">
        <v>137</v>
      </c>
      <c r="C11" s="93"/>
      <c r="D11" s="4" t="s">
        <v>0</v>
      </c>
      <c r="E11" s="2">
        <v>595</v>
      </c>
    </row>
    <row r="12" spans="1:5" ht="15.75" x14ac:dyDescent="0.25">
      <c r="A12" s="2">
        <v>9</v>
      </c>
      <c r="B12" s="2" t="s">
        <v>59</v>
      </c>
      <c r="C12" s="93"/>
      <c r="D12" s="4" t="s">
        <v>0</v>
      </c>
      <c r="E12" s="2">
        <v>460</v>
      </c>
    </row>
    <row r="13" spans="1:5" ht="15.75" x14ac:dyDescent="0.25">
      <c r="A13" s="2">
        <v>10</v>
      </c>
      <c r="B13" s="2" t="s">
        <v>60</v>
      </c>
      <c r="C13" s="93"/>
      <c r="D13" s="4" t="s">
        <v>0</v>
      </c>
      <c r="E13" s="2">
        <v>520</v>
      </c>
    </row>
    <row r="14" spans="1:5" ht="15.75" x14ac:dyDescent="0.25">
      <c r="A14" s="2">
        <v>11</v>
      </c>
      <c r="B14" s="2" t="s">
        <v>61</v>
      </c>
      <c r="C14" s="93"/>
      <c r="D14" s="4" t="s">
        <v>0</v>
      </c>
      <c r="E14" s="2">
        <v>460</v>
      </c>
    </row>
    <row r="15" spans="1:5" ht="15.75" x14ac:dyDescent="0.25">
      <c r="A15" s="2">
        <v>12</v>
      </c>
      <c r="B15" s="2" t="s">
        <v>62</v>
      </c>
      <c r="C15" s="93"/>
      <c r="D15" s="4" t="s">
        <v>0</v>
      </c>
      <c r="E15" s="2">
        <v>60</v>
      </c>
    </row>
    <row r="16" spans="1:5" ht="15.75" x14ac:dyDescent="0.25">
      <c r="A16" s="2">
        <v>13</v>
      </c>
      <c r="B16" s="2" t="s">
        <v>63</v>
      </c>
      <c r="C16" s="93"/>
      <c r="D16" s="4" t="s">
        <v>0</v>
      </c>
      <c r="E16" s="2">
        <v>10</v>
      </c>
    </row>
    <row r="17" spans="1:5" ht="15.75" x14ac:dyDescent="0.25">
      <c r="A17" s="2">
        <v>14</v>
      </c>
      <c r="B17" s="2" t="s">
        <v>140</v>
      </c>
      <c r="C17" s="93"/>
      <c r="D17" s="4" t="s">
        <v>0</v>
      </c>
      <c r="E17" s="2">
        <f>300/15</f>
        <v>20</v>
      </c>
    </row>
    <row r="18" spans="1:5" ht="15.75" x14ac:dyDescent="0.25">
      <c r="A18" s="2">
        <v>15</v>
      </c>
      <c r="B18" s="2" t="s">
        <v>64</v>
      </c>
      <c r="C18" s="93"/>
      <c r="D18" s="4" t="s">
        <v>0</v>
      </c>
      <c r="E18" s="2">
        <v>22</v>
      </c>
    </row>
    <row r="19" spans="1:5" ht="15.75" x14ac:dyDescent="0.25">
      <c r="A19" s="2">
        <v>16</v>
      </c>
      <c r="B19" s="2" t="s">
        <v>65</v>
      </c>
      <c r="C19" s="93"/>
      <c r="D19" s="4" t="s">
        <v>0</v>
      </c>
      <c r="E19" s="2">
        <v>26</v>
      </c>
    </row>
    <row r="20" spans="1:5" ht="15.75" x14ac:dyDescent="0.25">
      <c r="A20" s="2">
        <v>17</v>
      </c>
      <c r="B20" s="2" t="s">
        <v>66</v>
      </c>
      <c r="C20" s="93"/>
      <c r="D20" s="4" t="s">
        <v>0</v>
      </c>
      <c r="E20" s="2">
        <f>1500/30</f>
        <v>50</v>
      </c>
    </row>
    <row r="21" spans="1:5" ht="15.75" x14ac:dyDescent="0.25">
      <c r="A21" s="2">
        <v>18</v>
      </c>
      <c r="B21" s="2" t="s">
        <v>68</v>
      </c>
      <c r="C21" s="93"/>
      <c r="D21" s="4" t="s">
        <v>0</v>
      </c>
      <c r="E21" s="2">
        <v>56</v>
      </c>
    </row>
    <row r="22" spans="1:5" ht="15.75" x14ac:dyDescent="0.25">
      <c r="A22" s="2">
        <v>19</v>
      </c>
      <c r="B22" s="2" t="s">
        <v>67</v>
      </c>
      <c r="C22" s="93"/>
      <c r="D22" s="4" t="s">
        <v>0</v>
      </c>
      <c r="E22" s="2">
        <v>54</v>
      </c>
    </row>
    <row r="23" spans="1:5" ht="15.75" x14ac:dyDescent="0.25">
      <c r="A23" s="2">
        <v>20</v>
      </c>
      <c r="B23" s="2" t="s">
        <v>85</v>
      </c>
      <c r="C23" s="93"/>
      <c r="D23" s="4" t="s">
        <v>0</v>
      </c>
      <c r="E23" s="2">
        <v>46</v>
      </c>
    </row>
    <row r="24" spans="1:5" ht="15.75" x14ac:dyDescent="0.25">
      <c r="A24" s="2">
        <v>21</v>
      </c>
      <c r="B24" s="2" t="s">
        <v>86</v>
      </c>
      <c r="C24" s="93"/>
      <c r="D24" s="4" t="s">
        <v>0</v>
      </c>
      <c r="E24" s="2">
        <v>46</v>
      </c>
    </row>
    <row r="25" spans="1:5" ht="15.75" x14ac:dyDescent="0.25">
      <c r="A25" s="2">
        <v>22</v>
      </c>
      <c r="B25" s="2" t="s">
        <v>139</v>
      </c>
      <c r="C25" s="93"/>
      <c r="D25" s="4" t="s">
        <v>0</v>
      </c>
      <c r="E25" s="2">
        <v>25</v>
      </c>
    </row>
    <row r="26" spans="1:5" ht="15.75" x14ac:dyDescent="0.25">
      <c r="A26" s="2">
        <v>23</v>
      </c>
      <c r="B26" s="2" t="s">
        <v>87</v>
      </c>
      <c r="C26" s="93"/>
      <c r="D26" s="4" t="s">
        <v>0</v>
      </c>
      <c r="E26" s="2">
        <v>18</v>
      </c>
    </row>
    <row r="27" spans="1:5" ht="15.75" x14ac:dyDescent="0.25">
      <c r="A27" s="97" t="s">
        <v>232</v>
      </c>
      <c r="B27" s="97"/>
      <c r="C27" s="98"/>
      <c r="D27" s="10" t="s">
        <v>236</v>
      </c>
      <c r="E27" s="22">
        <f>SUM(E4:E26)</f>
        <v>4908</v>
      </c>
    </row>
    <row r="28" spans="1:5" ht="15.75" x14ac:dyDescent="0.25">
      <c r="B28" s="61" t="s">
        <v>354</v>
      </c>
      <c r="C28" s="62"/>
      <c r="D28" s="10"/>
      <c r="E28" s="6">
        <v>3066920</v>
      </c>
    </row>
    <row r="29" spans="1:5" ht="15.75" x14ac:dyDescent="0.25">
      <c r="A29" s="63"/>
      <c r="B29" s="63"/>
      <c r="C29" s="63"/>
      <c r="D29" s="64"/>
      <c r="E29" s="65"/>
    </row>
    <row r="30" spans="1:5" ht="15.75" x14ac:dyDescent="0.25">
      <c r="B30" s="7"/>
      <c r="C30" s="7"/>
      <c r="D30" s="90"/>
      <c r="E30" s="90"/>
    </row>
    <row r="31" spans="1:5" ht="15.75" x14ac:dyDescent="0.25">
      <c r="B31" s="7"/>
      <c r="C31" s="7"/>
      <c r="D31" s="90"/>
      <c r="E31" s="90"/>
    </row>
    <row r="32" spans="1:5" ht="15.75" x14ac:dyDescent="0.25">
      <c r="B32" s="7"/>
      <c r="C32" s="7"/>
      <c r="D32" s="7"/>
      <c r="E32" s="7"/>
    </row>
    <row r="33" spans="2:5" ht="15.75" x14ac:dyDescent="0.25">
      <c r="B33" s="7"/>
      <c r="C33" s="7"/>
      <c r="D33" s="90"/>
      <c r="E33" s="90"/>
    </row>
    <row r="34" spans="2:5" ht="15.75" x14ac:dyDescent="0.25">
      <c r="B34" s="7"/>
      <c r="C34" s="7"/>
      <c r="D34" s="90"/>
      <c r="E34" s="90"/>
    </row>
  </sheetData>
  <mergeCells count="7">
    <mergeCell ref="D33:E33"/>
    <mergeCell ref="D34:E34"/>
    <mergeCell ref="A1:E1"/>
    <mergeCell ref="C4:C26"/>
    <mergeCell ref="A27:C27"/>
    <mergeCell ref="D30:E30"/>
    <mergeCell ref="D31:E31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4"/>
  <sheetViews>
    <sheetView view="pageBreakPreview" topLeftCell="A19" zoomScaleNormal="100" zoomScaleSheetLayoutView="100" workbookViewId="0">
      <selection activeCell="C39" sqref="C39"/>
    </sheetView>
  </sheetViews>
  <sheetFormatPr defaultRowHeight="15" x14ac:dyDescent="0.25"/>
  <cols>
    <col min="1" max="1" width="4.7109375" customWidth="1"/>
    <col min="2" max="2" width="57.140625" customWidth="1"/>
    <col min="3" max="3" width="57.28515625" customWidth="1"/>
    <col min="4" max="4" width="6.28515625" customWidth="1"/>
    <col min="5" max="5" width="14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91" t="s">
        <v>364</v>
      </c>
      <c r="B2" s="91"/>
      <c r="C2" s="91"/>
      <c r="D2" s="91"/>
      <c r="E2" s="91"/>
    </row>
    <row r="3" spans="1:5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</row>
    <row r="4" spans="1:5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</row>
    <row r="5" spans="1:5" ht="31.5" x14ac:dyDescent="0.25">
      <c r="A5" s="2">
        <v>1</v>
      </c>
      <c r="B5" s="2" t="s">
        <v>272</v>
      </c>
      <c r="C5" s="92" t="s">
        <v>240</v>
      </c>
      <c r="D5" s="2" t="s">
        <v>0</v>
      </c>
      <c r="E5" s="26">
        <v>70</v>
      </c>
    </row>
    <row r="6" spans="1:5" ht="31.5" x14ac:dyDescent="0.25">
      <c r="A6" s="2">
        <v>2</v>
      </c>
      <c r="B6" s="2" t="s">
        <v>196</v>
      </c>
      <c r="C6" s="93"/>
      <c r="D6" s="2" t="s">
        <v>0</v>
      </c>
      <c r="E6" s="26">
        <v>220</v>
      </c>
    </row>
    <row r="7" spans="1:5" ht="15.75" x14ac:dyDescent="0.25">
      <c r="A7" s="2">
        <v>3</v>
      </c>
      <c r="B7" s="2" t="s">
        <v>54</v>
      </c>
      <c r="C7" s="93"/>
      <c r="D7" s="2" t="s">
        <v>0</v>
      </c>
      <c r="E7" s="26">
        <v>70</v>
      </c>
    </row>
    <row r="8" spans="1:5" ht="15.75" x14ac:dyDescent="0.25">
      <c r="A8" s="2">
        <v>4</v>
      </c>
      <c r="B8" s="2" t="s">
        <v>55</v>
      </c>
      <c r="C8" s="93"/>
      <c r="D8" s="2" t="s">
        <v>0</v>
      </c>
      <c r="E8" s="26">
        <f>130/2-15</f>
        <v>50</v>
      </c>
    </row>
    <row r="9" spans="1:5" ht="15.75" x14ac:dyDescent="0.25">
      <c r="A9" s="2">
        <v>5</v>
      </c>
      <c r="B9" s="2" t="s">
        <v>151</v>
      </c>
      <c r="C9" s="93"/>
      <c r="D9" s="2" t="s">
        <v>0</v>
      </c>
      <c r="E9" s="26">
        <v>320</v>
      </c>
    </row>
    <row r="10" spans="1:5" ht="31.5" x14ac:dyDescent="0.25">
      <c r="A10" s="2">
        <v>6</v>
      </c>
      <c r="B10" s="2" t="s">
        <v>197</v>
      </c>
      <c r="C10" s="93"/>
      <c r="D10" s="2" t="s">
        <v>0</v>
      </c>
      <c r="E10" s="26">
        <v>90</v>
      </c>
    </row>
    <row r="11" spans="1:5" ht="15.75" x14ac:dyDescent="0.25">
      <c r="A11" s="2">
        <v>7</v>
      </c>
      <c r="B11" s="2" t="s">
        <v>44</v>
      </c>
      <c r="C11" s="93"/>
      <c r="D11" s="2" t="s">
        <v>0</v>
      </c>
      <c r="E11" s="26">
        <v>48</v>
      </c>
    </row>
    <row r="12" spans="1:5" ht="15.75" x14ac:dyDescent="0.25">
      <c r="A12" s="2">
        <v>8</v>
      </c>
      <c r="B12" s="2" t="s">
        <v>275</v>
      </c>
      <c r="C12" s="93"/>
      <c r="D12" s="2" t="s">
        <v>0</v>
      </c>
      <c r="E12" s="26">
        <v>56</v>
      </c>
    </row>
    <row r="13" spans="1:5" ht="15.75" x14ac:dyDescent="0.25">
      <c r="A13" s="2">
        <v>9</v>
      </c>
      <c r="B13" s="2" t="s">
        <v>276</v>
      </c>
      <c r="C13" s="93"/>
      <c r="D13" s="2" t="s">
        <v>0</v>
      </c>
      <c r="E13" s="26">
        <v>120</v>
      </c>
    </row>
    <row r="14" spans="1:5" ht="31.5" x14ac:dyDescent="0.25">
      <c r="A14" s="2">
        <v>10</v>
      </c>
      <c r="B14" s="2" t="s">
        <v>201</v>
      </c>
      <c r="C14" s="93"/>
      <c r="D14" s="2" t="s">
        <v>0</v>
      </c>
      <c r="E14" s="26">
        <f>300/2-50</f>
        <v>100</v>
      </c>
    </row>
    <row r="15" spans="1:5" ht="15.75" x14ac:dyDescent="0.25">
      <c r="A15" s="2">
        <v>11</v>
      </c>
      <c r="B15" s="2" t="s">
        <v>198</v>
      </c>
      <c r="C15" s="93"/>
      <c r="D15" s="2" t="s">
        <v>0</v>
      </c>
      <c r="E15" s="26">
        <v>96</v>
      </c>
    </row>
    <row r="16" spans="1:5" ht="15.75" x14ac:dyDescent="0.25">
      <c r="A16" s="2">
        <v>12</v>
      </c>
      <c r="B16" s="2" t="s">
        <v>203</v>
      </c>
      <c r="C16" s="93"/>
      <c r="D16" s="2" t="s">
        <v>0</v>
      </c>
      <c r="E16" s="26">
        <f>230/2-5</f>
        <v>110</v>
      </c>
    </row>
    <row r="17" spans="1:5" ht="15.75" x14ac:dyDescent="0.25">
      <c r="A17" s="2">
        <v>13</v>
      </c>
      <c r="B17" s="2" t="s">
        <v>199</v>
      </c>
      <c r="C17" s="93"/>
      <c r="D17" s="2" t="s">
        <v>0</v>
      </c>
      <c r="E17" s="26">
        <v>120</v>
      </c>
    </row>
    <row r="18" spans="1:5" ht="15.75" x14ac:dyDescent="0.25">
      <c r="A18" s="2">
        <v>14</v>
      </c>
      <c r="B18" s="2" t="s">
        <v>46</v>
      </c>
      <c r="C18" s="93"/>
      <c r="D18" s="2" t="s">
        <v>0</v>
      </c>
      <c r="E18" s="26">
        <f>300/2</f>
        <v>150</v>
      </c>
    </row>
    <row r="19" spans="1:5" ht="15.75" x14ac:dyDescent="0.25">
      <c r="A19" s="2">
        <v>15</v>
      </c>
      <c r="B19" s="2" t="s">
        <v>47</v>
      </c>
      <c r="C19" s="93"/>
      <c r="D19" s="2" t="s">
        <v>0</v>
      </c>
      <c r="E19" s="26">
        <v>96</v>
      </c>
    </row>
    <row r="20" spans="1:5" ht="15.75" x14ac:dyDescent="0.25">
      <c r="A20" s="2">
        <v>16</v>
      </c>
      <c r="B20" s="2" t="s">
        <v>274</v>
      </c>
      <c r="C20" s="93"/>
      <c r="D20" s="2" t="s">
        <v>0</v>
      </c>
      <c r="E20" s="26">
        <f>270/2-35</f>
        <v>100</v>
      </c>
    </row>
    <row r="21" spans="1:5" ht="15.75" x14ac:dyDescent="0.25">
      <c r="A21" s="2">
        <v>17</v>
      </c>
      <c r="B21" s="2" t="s">
        <v>204</v>
      </c>
      <c r="C21" s="93"/>
      <c r="D21" s="2" t="s">
        <v>0</v>
      </c>
      <c r="E21" s="26">
        <v>156</v>
      </c>
    </row>
    <row r="22" spans="1:5" ht="15.75" x14ac:dyDescent="0.25">
      <c r="A22" s="2">
        <v>18</v>
      </c>
      <c r="B22" s="2" t="s">
        <v>45</v>
      </c>
      <c r="C22" s="93"/>
      <c r="D22" s="2" t="s">
        <v>0</v>
      </c>
      <c r="E22" s="26">
        <f>100/2</f>
        <v>50</v>
      </c>
    </row>
    <row r="23" spans="1:5" ht="15.75" x14ac:dyDescent="0.25">
      <c r="A23" s="2">
        <v>19</v>
      </c>
      <c r="B23" s="2" t="s">
        <v>202</v>
      </c>
      <c r="C23" s="93"/>
      <c r="D23" s="2" t="s">
        <v>0</v>
      </c>
      <c r="E23" s="26">
        <f>420/2-10</f>
        <v>200</v>
      </c>
    </row>
    <row r="24" spans="1:5" ht="15.75" x14ac:dyDescent="0.25">
      <c r="A24" s="2">
        <v>20</v>
      </c>
      <c r="B24" s="2" t="s">
        <v>56</v>
      </c>
      <c r="C24" s="93"/>
      <c r="D24" s="2" t="s">
        <v>0</v>
      </c>
      <c r="E24" s="26">
        <f>150/5</f>
        <v>30</v>
      </c>
    </row>
    <row r="25" spans="1:5" ht="15.75" x14ac:dyDescent="0.25">
      <c r="A25" s="2">
        <v>21</v>
      </c>
      <c r="B25" s="2" t="s">
        <v>57</v>
      </c>
      <c r="C25" s="93"/>
      <c r="D25" s="2" t="s">
        <v>0</v>
      </c>
      <c r="E25" s="26">
        <f>50/2</f>
        <v>25</v>
      </c>
    </row>
    <row r="26" spans="1:5" ht="15.75" x14ac:dyDescent="0.25">
      <c r="A26" s="2">
        <v>22</v>
      </c>
      <c r="B26" s="2" t="s">
        <v>49</v>
      </c>
      <c r="C26" s="93"/>
      <c r="D26" s="2" t="s">
        <v>0</v>
      </c>
      <c r="E26" s="26">
        <f>150/2-25</f>
        <v>50</v>
      </c>
    </row>
    <row r="27" spans="1:5" ht="15.75" x14ac:dyDescent="0.25">
      <c r="A27" s="2">
        <v>23</v>
      </c>
      <c r="B27" s="2" t="s">
        <v>50</v>
      </c>
      <c r="C27" s="93"/>
      <c r="D27" s="2" t="s">
        <v>0</v>
      </c>
      <c r="E27" s="26">
        <f>80/2</f>
        <v>40</v>
      </c>
    </row>
    <row r="28" spans="1:5" ht="15.75" x14ac:dyDescent="0.25">
      <c r="A28" s="2">
        <v>24</v>
      </c>
      <c r="B28" s="2" t="s">
        <v>51</v>
      </c>
      <c r="C28" s="93"/>
      <c r="D28" s="2" t="s">
        <v>0</v>
      </c>
      <c r="E28" s="26">
        <f>500/5</f>
        <v>100</v>
      </c>
    </row>
    <row r="29" spans="1:5" ht="15.75" x14ac:dyDescent="0.25">
      <c r="A29" s="2">
        <v>25</v>
      </c>
      <c r="B29" s="2" t="s">
        <v>52</v>
      </c>
      <c r="C29" s="93"/>
      <c r="D29" s="2" t="s">
        <v>0</v>
      </c>
      <c r="E29" s="26">
        <f>300/2-50</f>
        <v>100</v>
      </c>
    </row>
    <row r="30" spans="1:5" ht="15.75" x14ac:dyDescent="0.25">
      <c r="A30" s="2">
        <v>26</v>
      </c>
      <c r="B30" s="2" t="s">
        <v>53</v>
      </c>
      <c r="C30" s="93"/>
      <c r="D30" s="2" t="s">
        <v>0</v>
      </c>
      <c r="E30" s="26">
        <v>80</v>
      </c>
    </row>
    <row r="31" spans="1:5" ht="15.75" x14ac:dyDescent="0.25">
      <c r="A31" s="2">
        <v>27</v>
      </c>
      <c r="B31" s="2" t="s">
        <v>48</v>
      </c>
      <c r="C31" s="93"/>
      <c r="D31" s="2" t="s">
        <v>0</v>
      </c>
      <c r="E31" s="26">
        <v>130</v>
      </c>
    </row>
    <row r="32" spans="1:5" ht="15.75" x14ac:dyDescent="0.25">
      <c r="A32" s="2">
        <v>28</v>
      </c>
      <c r="B32" s="2" t="s">
        <v>273</v>
      </c>
      <c r="C32" s="93"/>
      <c r="D32" s="2" t="s">
        <v>0</v>
      </c>
      <c r="E32" s="26">
        <v>110</v>
      </c>
    </row>
    <row r="33" spans="1:5" ht="15.75" x14ac:dyDescent="0.25">
      <c r="A33" s="2">
        <v>29</v>
      </c>
      <c r="B33" s="2" t="s">
        <v>200</v>
      </c>
      <c r="C33" s="93"/>
      <c r="D33" s="2" t="s">
        <v>0</v>
      </c>
      <c r="E33" s="26">
        <f>56/2-18</f>
        <v>10</v>
      </c>
    </row>
    <row r="34" spans="1:5" ht="31.5" x14ac:dyDescent="0.25">
      <c r="A34" s="2">
        <v>30</v>
      </c>
      <c r="B34" s="55" t="s">
        <v>319</v>
      </c>
      <c r="C34" s="58"/>
      <c r="D34" s="2" t="s">
        <v>0</v>
      </c>
      <c r="E34" s="26">
        <v>420</v>
      </c>
    </row>
    <row r="35" spans="1:5" ht="15.75" x14ac:dyDescent="0.25">
      <c r="A35" s="97" t="s">
        <v>232</v>
      </c>
      <c r="B35" s="97"/>
      <c r="C35" s="98"/>
      <c r="D35" s="10" t="s">
        <v>238</v>
      </c>
      <c r="E35" s="22">
        <f>SUM(E5:E34)</f>
        <v>3317</v>
      </c>
    </row>
    <row r="36" spans="1:5" ht="15.75" x14ac:dyDescent="0.25">
      <c r="B36" s="61" t="s">
        <v>354</v>
      </c>
      <c r="C36" s="62"/>
      <c r="D36" s="61"/>
      <c r="E36" s="73">
        <v>3268373</v>
      </c>
    </row>
    <row r="37" spans="1:5" ht="15.75" x14ac:dyDescent="0.25">
      <c r="B37" s="63"/>
      <c r="C37" s="63"/>
      <c r="D37" s="63"/>
      <c r="E37" s="74"/>
    </row>
    <row r="38" spans="1:5" ht="15.75" x14ac:dyDescent="0.25">
      <c r="B38" s="54"/>
      <c r="C38" s="7"/>
      <c r="D38" s="7"/>
      <c r="E38" s="7"/>
    </row>
    <row r="39" spans="1:5" ht="15.75" x14ac:dyDescent="0.25">
      <c r="B39" s="54"/>
      <c r="C39" s="7"/>
      <c r="D39" s="7"/>
      <c r="E39" s="7"/>
    </row>
    <row r="40" spans="1:5" ht="15.75" x14ac:dyDescent="0.25">
      <c r="B40" s="7"/>
      <c r="C40" s="7"/>
      <c r="D40" s="90"/>
      <c r="E40" s="90"/>
    </row>
    <row r="41" spans="1:5" ht="15.75" x14ac:dyDescent="0.25">
      <c r="B41" s="7"/>
      <c r="C41" s="7"/>
      <c r="D41" s="7"/>
      <c r="E41" s="7"/>
    </row>
    <row r="42" spans="1:5" ht="15.75" x14ac:dyDescent="0.25">
      <c r="B42" s="7"/>
      <c r="C42" s="7"/>
      <c r="D42" s="90"/>
      <c r="E42" s="90"/>
    </row>
    <row r="43" spans="1:5" ht="15.75" x14ac:dyDescent="0.25">
      <c r="B43" s="7"/>
      <c r="C43" s="7"/>
      <c r="D43" s="7"/>
      <c r="E43" s="7"/>
    </row>
    <row r="44" spans="1:5" ht="15.75" x14ac:dyDescent="0.25">
      <c r="B44" s="7"/>
      <c r="C44" s="7"/>
      <c r="D44" s="90"/>
      <c r="E44" s="90"/>
    </row>
  </sheetData>
  <mergeCells count="6">
    <mergeCell ref="D42:E42"/>
    <mergeCell ref="D44:E44"/>
    <mergeCell ref="A2:E2"/>
    <mergeCell ref="C5:C33"/>
    <mergeCell ref="A35:C35"/>
    <mergeCell ref="D40:E40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3"/>
  <sheetViews>
    <sheetView view="pageBreakPreview" topLeftCell="A22" zoomScaleNormal="100" zoomScaleSheetLayoutView="100" workbookViewId="0">
      <selection activeCell="C40" sqref="C40"/>
    </sheetView>
  </sheetViews>
  <sheetFormatPr defaultColWidth="8.85546875" defaultRowHeight="15" x14ac:dyDescent="0.25"/>
  <cols>
    <col min="1" max="1" width="4.7109375" style="29" customWidth="1"/>
    <col min="2" max="2" width="62.42578125" style="29" customWidth="1"/>
    <col min="3" max="3" width="43.42578125" style="29" customWidth="1"/>
    <col min="4" max="4" width="6.28515625" style="29" customWidth="1"/>
    <col min="5" max="5" width="13.85546875" style="29" bestFit="1" customWidth="1"/>
    <col min="6" max="16384" width="8.85546875" style="29"/>
  </cols>
  <sheetData>
    <row r="1" spans="1:5" x14ac:dyDescent="0.25">
      <c r="A1" s="28"/>
      <c r="B1" s="28"/>
      <c r="C1" s="28"/>
      <c r="D1" s="28"/>
      <c r="E1" s="28"/>
    </row>
    <row r="2" spans="1:5" s="31" customFormat="1" ht="18.75" x14ac:dyDescent="0.3">
      <c r="A2" s="100" t="s">
        <v>288</v>
      </c>
      <c r="B2" s="100"/>
      <c r="C2" s="100"/>
      <c r="D2" s="100"/>
      <c r="E2" s="100"/>
    </row>
    <row r="3" spans="1:5" s="31" customFormat="1" ht="47.25" x14ac:dyDescent="0.25">
      <c r="A3" s="32" t="s">
        <v>227</v>
      </c>
      <c r="B3" s="32" t="s">
        <v>228</v>
      </c>
      <c r="C3" s="32" t="s">
        <v>230</v>
      </c>
      <c r="D3" s="32" t="s">
        <v>229</v>
      </c>
      <c r="E3" s="32" t="s">
        <v>231</v>
      </c>
    </row>
    <row r="4" spans="1:5" s="31" customFormat="1" ht="15.75" x14ac:dyDescent="0.25">
      <c r="A4" s="33">
        <v>1</v>
      </c>
      <c r="B4" s="34">
        <v>2</v>
      </c>
      <c r="C4" s="35">
        <v>3</v>
      </c>
      <c r="D4" s="33">
        <v>4</v>
      </c>
      <c r="E4" s="34">
        <v>5</v>
      </c>
    </row>
    <row r="5" spans="1:5" ht="31.5" x14ac:dyDescent="0.25">
      <c r="A5" s="36">
        <v>1</v>
      </c>
      <c r="B5" s="36" t="s">
        <v>112</v>
      </c>
      <c r="C5" s="101" t="s">
        <v>239</v>
      </c>
      <c r="D5" s="36" t="s">
        <v>0</v>
      </c>
      <c r="E5" s="37">
        <v>420</v>
      </c>
    </row>
    <row r="6" spans="1:5" ht="31.5" x14ac:dyDescent="0.25">
      <c r="A6" s="36">
        <v>2</v>
      </c>
      <c r="B6" s="36" t="s">
        <v>113</v>
      </c>
      <c r="C6" s="102"/>
      <c r="D6" s="36" t="s">
        <v>0</v>
      </c>
      <c r="E6" s="37">
        <v>480</v>
      </c>
    </row>
    <row r="7" spans="1:5" ht="31.5" x14ac:dyDescent="0.25">
      <c r="A7" s="36">
        <v>3</v>
      </c>
      <c r="B7" s="36" t="s">
        <v>116</v>
      </c>
      <c r="C7" s="102"/>
      <c r="D7" s="36" t="s">
        <v>0</v>
      </c>
      <c r="E7" s="37">
        <f>4000/4</f>
        <v>1000</v>
      </c>
    </row>
    <row r="8" spans="1:5" ht="31.5" x14ac:dyDescent="0.25">
      <c r="A8" s="36">
        <v>4</v>
      </c>
      <c r="B8" s="36" t="s">
        <v>117</v>
      </c>
      <c r="C8" s="102"/>
      <c r="D8" s="36" t="s">
        <v>0</v>
      </c>
      <c r="E8" s="37">
        <f>2800/4</f>
        <v>700</v>
      </c>
    </row>
    <row r="9" spans="1:5" ht="31.5" x14ac:dyDescent="0.25">
      <c r="A9" s="36">
        <v>5</v>
      </c>
      <c r="B9" s="36" t="s">
        <v>118</v>
      </c>
      <c r="C9" s="102"/>
      <c r="D9" s="36" t="s">
        <v>0</v>
      </c>
      <c r="E9" s="37">
        <v>2130</v>
      </c>
    </row>
    <row r="10" spans="1:5" ht="31.5" x14ac:dyDescent="0.25">
      <c r="A10" s="36">
        <v>6</v>
      </c>
      <c r="B10" s="36" t="s">
        <v>114</v>
      </c>
      <c r="C10" s="102"/>
      <c r="D10" s="36" t="s">
        <v>0</v>
      </c>
      <c r="E10" s="37">
        <f>2800/4</f>
        <v>700</v>
      </c>
    </row>
    <row r="11" spans="1:5" ht="47.25" x14ac:dyDescent="0.25">
      <c r="A11" s="36">
        <v>7</v>
      </c>
      <c r="B11" s="36" t="s">
        <v>115</v>
      </c>
      <c r="C11" s="102"/>
      <c r="D11" s="36" t="s">
        <v>0</v>
      </c>
      <c r="E11" s="37">
        <f>3000/4</f>
        <v>750</v>
      </c>
    </row>
    <row r="12" spans="1:5" ht="31.5" x14ac:dyDescent="0.25">
      <c r="A12" s="36">
        <v>8</v>
      </c>
      <c r="B12" s="36" t="s">
        <v>119</v>
      </c>
      <c r="C12" s="102"/>
      <c r="D12" s="36" t="s">
        <v>0</v>
      </c>
      <c r="E12" s="37">
        <v>230</v>
      </c>
    </row>
    <row r="13" spans="1:5" ht="15.75" x14ac:dyDescent="0.25">
      <c r="A13" s="36">
        <v>9</v>
      </c>
      <c r="B13" s="36" t="s">
        <v>120</v>
      </c>
      <c r="C13" s="102"/>
      <c r="D13" s="36" t="s">
        <v>0</v>
      </c>
      <c r="E13" s="37">
        <v>427</v>
      </c>
    </row>
    <row r="14" spans="1:5" ht="15.75" x14ac:dyDescent="0.25">
      <c r="A14" s="36">
        <v>10</v>
      </c>
      <c r="B14" s="36" t="s">
        <v>122</v>
      </c>
      <c r="C14" s="102"/>
      <c r="D14" s="36" t="s">
        <v>0</v>
      </c>
      <c r="E14" s="37">
        <v>1000</v>
      </c>
    </row>
    <row r="15" spans="1:5" ht="31.5" x14ac:dyDescent="0.25">
      <c r="A15" s="36">
        <v>11</v>
      </c>
      <c r="B15" s="36" t="s">
        <v>121</v>
      </c>
      <c r="C15" s="102"/>
      <c r="D15" s="36" t="s">
        <v>0</v>
      </c>
      <c r="E15" s="37">
        <v>700</v>
      </c>
    </row>
    <row r="16" spans="1:5" ht="31.5" x14ac:dyDescent="0.25">
      <c r="A16" s="36">
        <v>12</v>
      </c>
      <c r="B16" s="36" t="s">
        <v>123</v>
      </c>
      <c r="C16" s="102"/>
      <c r="D16" s="36" t="s">
        <v>0</v>
      </c>
      <c r="E16" s="37">
        <v>1200</v>
      </c>
    </row>
    <row r="17" spans="1:5" ht="15.75" x14ac:dyDescent="0.25">
      <c r="A17" s="36">
        <v>13</v>
      </c>
      <c r="B17" s="36" t="s">
        <v>124</v>
      </c>
      <c r="C17" s="102"/>
      <c r="D17" s="36" t="s">
        <v>0</v>
      </c>
      <c r="E17" s="37">
        <f>100/4</f>
        <v>25</v>
      </c>
    </row>
    <row r="18" spans="1:5" ht="31.5" x14ac:dyDescent="0.25">
      <c r="A18" s="36">
        <v>14</v>
      </c>
      <c r="B18" s="36" t="s">
        <v>130</v>
      </c>
      <c r="C18" s="102"/>
      <c r="D18" s="36" t="s">
        <v>0</v>
      </c>
      <c r="E18" s="37">
        <f>1000/4</f>
        <v>250</v>
      </c>
    </row>
    <row r="19" spans="1:5" ht="31.5" x14ac:dyDescent="0.25">
      <c r="A19" s="36">
        <v>15</v>
      </c>
      <c r="B19" s="36" t="s">
        <v>125</v>
      </c>
      <c r="C19" s="102"/>
      <c r="D19" s="36" t="s">
        <v>0</v>
      </c>
      <c r="E19" s="37">
        <v>800</v>
      </c>
    </row>
    <row r="20" spans="1:5" ht="47.25" x14ac:dyDescent="0.25">
      <c r="A20" s="36">
        <v>16</v>
      </c>
      <c r="B20" s="36" t="s">
        <v>126</v>
      </c>
      <c r="C20" s="102"/>
      <c r="D20" s="36" t="s">
        <v>0</v>
      </c>
      <c r="E20" s="37">
        <v>620</v>
      </c>
    </row>
    <row r="21" spans="1:5" ht="31.5" x14ac:dyDescent="0.25">
      <c r="A21" s="36">
        <v>17</v>
      </c>
      <c r="B21" s="36" t="s">
        <v>127</v>
      </c>
      <c r="C21" s="102"/>
      <c r="D21" s="36" t="s">
        <v>0</v>
      </c>
      <c r="E21" s="37">
        <v>320</v>
      </c>
    </row>
    <row r="22" spans="1:5" ht="31.5" x14ac:dyDescent="0.25">
      <c r="A22" s="36">
        <v>18</v>
      </c>
      <c r="B22" s="36" t="s">
        <v>128</v>
      </c>
      <c r="C22" s="102"/>
      <c r="D22" s="36" t="s">
        <v>0</v>
      </c>
      <c r="E22" s="37">
        <v>85</v>
      </c>
    </row>
    <row r="23" spans="1:5" ht="47.25" x14ac:dyDescent="0.25">
      <c r="A23" s="36">
        <v>19</v>
      </c>
      <c r="B23" s="36" t="s">
        <v>106</v>
      </c>
      <c r="C23" s="102"/>
      <c r="D23" s="36" t="s">
        <v>0</v>
      </c>
      <c r="E23" s="37">
        <v>4000</v>
      </c>
    </row>
    <row r="24" spans="1:5" ht="31.5" x14ac:dyDescent="0.25">
      <c r="A24" s="36">
        <v>20</v>
      </c>
      <c r="B24" s="36" t="s">
        <v>107</v>
      </c>
      <c r="C24" s="102"/>
      <c r="D24" s="36" t="s">
        <v>0</v>
      </c>
      <c r="E24" s="37">
        <f>700/4</f>
        <v>175</v>
      </c>
    </row>
    <row r="25" spans="1:5" ht="31.5" x14ac:dyDescent="0.25">
      <c r="A25" s="36">
        <v>21</v>
      </c>
      <c r="B25" s="36" t="s">
        <v>108</v>
      </c>
      <c r="C25" s="102"/>
      <c r="D25" s="36" t="s">
        <v>0</v>
      </c>
      <c r="E25" s="37">
        <v>110</v>
      </c>
    </row>
    <row r="26" spans="1:5" ht="31.5" x14ac:dyDescent="0.25">
      <c r="A26" s="36">
        <v>22</v>
      </c>
      <c r="B26" s="36" t="s">
        <v>109</v>
      </c>
      <c r="C26" s="102"/>
      <c r="D26" s="36" t="s">
        <v>0</v>
      </c>
      <c r="E26" s="37">
        <v>440</v>
      </c>
    </row>
    <row r="27" spans="1:5" ht="15.75" x14ac:dyDescent="0.25">
      <c r="A27" s="36">
        <v>23</v>
      </c>
      <c r="B27" s="36" t="s">
        <v>110</v>
      </c>
      <c r="C27" s="102"/>
      <c r="D27" s="36" t="s">
        <v>0</v>
      </c>
      <c r="E27" s="37">
        <f>700/4</f>
        <v>175</v>
      </c>
    </row>
    <row r="28" spans="1:5" ht="15.75" x14ac:dyDescent="0.25">
      <c r="A28" s="36">
        <v>24</v>
      </c>
      <c r="B28" s="36" t="s">
        <v>111</v>
      </c>
      <c r="C28" s="102"/>
      <c r="D28" s="36" t="s">
        <v>0</v>
      </c>
      <c r="E28" s="37">
        <v>350</v>
      </c>
    </row>
    <row r="29" spans="1:5" ht="31.5" x14ac:dyDescent="0.25">
      <c r="A29" s="36">
        <v>25</v>
      </c>
      <c r="B29" s="36" t="s">
        <v>129</v>
      </c>
      <c r="C29" s="102"/>
      <c r="D29" s="36" t="s">
        <v>0</v>
      </c>
      <c r="E29" s="37">
        <f>2700/4-175</f>
        <v>500</v>
      </c>
    </row>
    <row r="30" spans="1:5" ht="15.75" x14ac:dyDescent="0.25">
      <c r="A30" s="36">
        <v>26</v>
      </c>
      <c r="B30" s="36" t="s">
        <v>131</v>
      </c>
      <c r="C30" s="102"/>
      <c r="D30" s="36" t="s">
        <v>0</v>
      </c>
      <c r="E30" s="37">
        <v>20</v>
      </c>
    </row>
    <row r="31" spans="1:5" ht="15.75" x14ac:dyDescent="0.25">
      <c r="A31" s="36">
        <v>27</v>
      </c>
      <c r="B31" s="36" t="s">
        <v>132</v>
      </c>
      <c r="C31" s="102"/>
      <c r="D31" s="36" t="s">
        <v>0</v>
      </c>
      <c r="E31" s="37">
        <f>800/4</f>
        <v>200</v>
      </c>
    </row>
    <row r="32" spans="1:5" ht="31.5" x14ac:dyDescent="0.25">
      <c r="A32" s="39">
        <v>28</v>
      </c>
      <c r="B32" s="36" t="s">
        <v>278</v>
      </c>
      <c r="C32" s="40"/>
      <c r="D32" s="36" t="s">
        <v>0</v>
      </c>
      <c r="E32" s="37">
        <v>120</v>
      </c>
    </row>
    <row r="33" spans="1:5" ht="31.5" x14ac:dyDescent="0.25">
      <c r="A33" s="39">
        <v>29</v>
      </c>
      <c r="B33" s="36" t="s">
        <v>279</v>
      </c>
      <c r="C33" s="40"/>
      <c r="D33" s="36" t="s">
        <v>0</v>
      </c>
      <c r="E33" s="37">
        <v>320</v>
      </c>
    </row>
    <row r="34" spans="1:5" ht="15.75" x14ac:dyDescent="0.25">
      <c r="A34" s="103" t="s">
        <v>232</v>
      </c>
      <c r="B34" s="103"/>
      <c r="C34" s="104"/>
      <c r="D34" s="41" t="s">
        <v>238</v>
      </c>
      <c r="E34" s="42">
        <f>SUM(E5:E33)</f>
        <v>18247</v>
      </c>
    </row>
    <row r="35" spans="1:5" ht="15.75" x14ac:dyDescent="0.25">
      <c r="A35" s="103" t="s">
        <v>355</v>
      </c>
      <c r="B35" s="103"/>
      <c r="C35" s="104"/>
      <c r="D35" s="75"/>
      <c r="E35" s="76" t="s">
        <v>356</v>
      </c>
    </row>
    <row r="36" spans="1:5" ht="15.75" x14ac:dyDescent="0.25">
      <c r="A36" s="70"/>
      <c r="B36" s="70"/>
      <c r="C36" s="70"/>
      <c r="D36" s="71"/>
      <c r="E36" s="72"/>
    </row>
    <row r="37" spans="1:5" ht="15.75" x14ac:dyDescent="0.25">
      <c r="B37" s="54"/>
    </row>
    <row r="39" spans="1:5" ht="15.75" x14ac:dyDescent="0.25">
      <c r="B39" s="43"/>
      <c r="C39" s="43"/>
      <c r="D39" s="99"/>
      <c r="E39" s="99"/>
    </row>
    <row r="40" spans="1:5" ht="15.75" x14ac:dyDescent="0.25">
      <c r="B40" s="43"/>
      <c r="C40" s="43"/>
      <c r="D40" s="43"/>
      <c r="E40" s="43"/>
    </row>
    <row r="41" spans="1:5" ht="15.75" x14ac:dyDescent="0.25">
      <c r="B41" s="43"/>
      <c r="C41" s="43"/>
      <c r="D41" s="99"/>
      <c r="E41" s="99"/>
    </row>
    <row r="42" spans="1:5" ht="15.75" x14ac:dyDescent="0.25">
      <c r="B42" s="43"/>
      <c r="C42" s="43"/>
      <c r="D42" s="43"/>
      <c r="E42" s="43"/>
    </row>
    <row r="43" spans="1:5" ht="15.75" x14ac:dyDescent="0.25">
      <c r="B43" s="43"/>
      <c r="C43" s="43"/>
      <c r="D43" s="99"/>
      <c r="E43" s="99"/>
    </row>
  </sheetData>
  <mergeCells count="7">
    <mergeCell ref="D41:E41"/>
    <mergeCell ref="D43:E43"/>
    <mergeCell ref="A2:E2"/>
    <mergeCell ref="C5:C31"/>
    <mergeCell ref="A34:C34"/>
    <mergeCell ref="D39:E39"/>
    <mergeCell ref="A35:C3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2"/>
  <sheetViews>
    <sheetView view="pageBreakPreview" topLeftCell="A19" zoomScaleNormal="100" zoomScaleSheetLayoutView="100" workbookViewId="0">
      <selection activeCell="C38" sqref="C38"/>
    </sheetView>
  </sheetViews>
  <sheetFormatPr defaultColWidth="8.85546875" defaultRowHeight="15" x14ac:dyDescent="0.25"/>
  <cols>
    <col min="1" max="1" width="4.7109375" style="29" customWidth="1"/>
    <col min="2" max="2" width="54.42578125" style="29" customWidth="1"/>
    <col min="3" max="3" width="37.7109375" style="29" customWidth="1"/>
    <col min="4" max="4" width="6.28515625" style="29" customWidth="1"/>
    <col min="5" max="5" width="12.7109375" style="29" bestFit="1" customWidth="1"/>
    <col min="6" max="21" width="0" style="29" hidden="1" customWidth="1"/>
    <col min="22" max="16384" width="8.85546875" style="29"/>
  </cols>
  <sheetData>
    <row r="1" spans="1:2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31" customFormat="1" ht="18.75" x14ac:dyDescent="0.3">
      <c r="A2" s="100" t="s">
        <v>289</v>
      </c>
      <c r="B2" s="100"/>
      <c r="C2" s="100"/>
      <c r="D2" s="100"/>
      <c r="E2" s="10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s="31" customFormat="1" ht="47.25" x14ac:dyDescent="0.25">
      <c r="A3" s="32" t="s">
        <v>227</v>
      </c>
      <c r="B3" s="32" t="s">
        <v>228</v>
      </c>
      <c r="C3" s="32" t="s">
        <v>230</v>
      </c>
      <c r="D3" s="32" t="s">
        <v>229</v>
      </c>
      <c r="E3" s="32" t="s">
        <v>231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31" customFormat="1" ht="15.75" x14ac:dyDescent="0.25">
      <c r="A4" s="33">
        <v>1</v>
      </c>
      <c r="B4" s="34">
        <v>2</v>
      </c>
      <c r="C4" s="35">
        <v>3</v>
      </c>
      <c r="D4" s="33">
        <v>4</v>
      </c>
      <c r="E4" s="34">
        <v>5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</row>
    <row r="5" spans="1:21" ht="31.5" x14ac:dyDescent="0.25">
      <c r="A5" s="36">
        <v>1</v>
      </c>
      <c r="B5" s="36" t="s">
        <v>205</v>
      </c>
      <c r="C5" s="101" t="s">
        <v>246</v>
      </c>
      <c r="D5" s="36" t="s">
        <v>0</v>
      </c>
      <c r="E5" s="37">
        <f>300/3</f>
        <v>100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7"/>
    </row>
    <row r="6" spans="1:21" ht="15.75" x14ac:dyDescent="0.25">
      <c r="A6" s="36">
        <v>2</v>
      </c>
      <c r="B6" s="36" t="s">
        <v>206</v>
      </c>
      <c r="C6" s="102"/>
      <c r="D6" s="36" t="s">
        <v>0</v>
      </c>
      <c r="E6" s="37">
        <v>80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38"/>
    </row>
    <row r="7" spans="1:21" ht="31.5" x14ac:dyDescent="0.25">
      <c r="A7" s="36">
        <v>3</v>
      </c>
      <c r="B7" s="36" t="s">
        <v>207</v>
      </c>
      <c r="C7" s="102"/>
      <c r="D7" s="36" t="s">
        <v>0</v>
      </c>
      <c r="E7" s="37">
        <v>82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38"/>
    </row>
    <row r="8" spans="1:21" ht="31.5" x14ac:dyDescent="0.25">
      <c r="A8" s="36">
        <v>4</v>
      </c>
      <c r="B8" s="36" t="s">
        <v>209</v>
      </c>
      <c r="C8" s="102"/>
      <c r="D8" s="36" t="s">
        <v>0</v>
      </c>
      <c r="E8" s="37">
        <v>45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8"/>
    </row>
    <row r="9" spans="1:21" ht="15.75" x14ac:dyDescent="0.25">
      <c r="A9" s="36">
        <v>5</v>
      </c>
      <c r="B9" s="36" t="s">
        <v>208</v>
      </c>
      <c r="C9" s="102"/>
      <c r="D9" s="36" t="s">
        <v>0</v>
      </c>
      <c r="E9" s="37">
        <v>95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38"/>
    </row>
    <row r="10" spans="1:21" ht="15.75" x14ac:dyDescent="0.25">
      <c r="A10" s="36">
        <v>6</v>
      </c>
      <c r="B10" s="36" t="s">
        <v>210</v>
      </c>
      <c r="C10" s="102"/>
      <c r="D10" s="36" t="s">
        <v>0</v>
      </c>
      <c r="E10" s="37">
        <v>36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38"/>
    </row>
    <row r="11" spans="1:21" ht="15.75" x14ac:dyDescent="0.25">
      <c r="A11" s="36">
        <v>7</v>
      </c>
      <c r="B11" s="36" t="s">
        <v>211</v>
      </c>
      <c r="C11" s="102"/>
      <c r="D11" s="36" t="s">
        <v>0</v>
      </c>
      <c r="E11" s="37">
        <f>80/4</f>
        <v>20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38"/>
    </row>
    <row r="12" spans="1:21" ht="31.5" x14ac:dyDescent="0.25">
      <c r="A12" s="36">
        <v>8</v>
      </c>
      <c r="B12" s="36" t="s">
        <v>212</v>
      </c>
      <c r="C12" s="102"/>
      <c r="D12" s="36" t="s">
        <v>0</v>
      </c>
      <c r="E12" s="37">
        <v>62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15.75" x14ac:dyDescent="0.25">
      <c r="A13" s="36">
        <v>9</v>
      </c>
      <c r="B13" s="36" t="s">
        <v>214</v>
      </c>
      <c r="C13" s="102"/>
      <c r="D13" s="36" t="s">
        <v>0</v>
      </c>
      <c r="E13" s="37">
        <v>120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15.75" x14ac:dyDescent="0.25">
      <c r="A14" s="36">
        <v>10</v>
      </c>
      <c r="B14" s="36" t="s">
        <v>213</v>
      </c>
      <c r="C14" s="102"/>
      <c r="D14" s="36" t="s">
        <v>0</v>
      </c>
      <c r="E14" s="37">
        <f>600/3</f>
        <v>200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31.5" x14ac:dyDescent="0.25">
      <c r="A15" s="36">
        <v>11</v>
      </c>
      <c r="B15" s="36" t="s">
        <v>216</v>
      </c>
      <c r="C15" s="102"/>
      <c r="D15" s="36" t="s">
        <v>0</v>
      </c>
      <c r="E15" s="37">
        <v>42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31.5" x14ac:dyDescent="0.25">
      <c r="A16" s="36">
        <v>12</v>
      </c>
      <c r="B16" s="36" t="s">
        <v>215</v>
      </c>
      <c r="C16" s="102"/>
      <c r="D16" s="36" t="s">
        <v>0</v>
      </c>
      <c r="E16" s="37">
        <f>300/6</f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15.75" x14ac:dyDescent="0.25">
      <c r="A17" s="36">
        <v>13</v>
      </c>
      <c r="B17" s="36" t="s">
        <v>217</v>
      </c>
      <c r="C17" s="102"/>
      <c r="D17" s="36" t="s">
        <v>0</v>
      </c>
      <c r="E17" s="37">
        <v>50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31.5" x14ac:dyDescent="0.25">
      <c r="A18" s="36">
        <v>14</v>
      </c>
      <c r="B18" s="36" t="s">
        <v>218</v>
      </c>
      <c r="C18" s="102"/>
      <c r="D18" s="36" t="s">
        <v>0</v>
      </c>
      <c r="E18" s="37">
        <f>1900-1700</f>
        <v>200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15.75" x14ac:dyDescent="0.25">
      <c r="A19" s="36">
        <v>15</v>
      </c>
      <c r="B19" s="36" t="s">
        <v>219</v>
      </c>
      <c r="C19" s="102"/>
      <c r="D19" s="36" t="s">
        <v>0</v>
      </c>
      <c r="E19" s="37">
        <v>135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ht="31.5" x14ac:dyDescent="0.25">
      <c r="A20" s="36">
        <v>16</v>
      </c>
      <c r="B20" s="36" t="s">
        <v>220</v>
      </c>
      <c r="C20" s="102"/>
      <c r="D20" s="36" t="s">
        <v>0</v>
      </c>
      <c r="E20" s="37">
        <v>100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31.5" x14ac:dyDescent="0.25">
      <c r="A21" s="36">
        <v>17</v>
      </c>
      <c r="B21" s="36" t="s">
        <v>221</v>
      </c>
      <c r="C21" s="102"/>
      <c r="D21" s="36" t="s">
        <v>0</v>
      </c>
      <c r="E21" s="37">
        <v>220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31.5" x14ac:dyDescent="0.25">
      <c r="A22" s="36">
        <v>18</v>
      </c>
      <c r="B22" s="36" t="s">
        <v>222</v>
      </c>
      <c r="C22" s="102"/>
      <c r="D22" s="36" t="s">
        <v>0</v>
      </c>
      <c r="E22" s="37">
        <f>400-200</f>
        <v>200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31.5" x14ac:dyDescent="0.25">
      <c r="A23" s="36">
        <v>19</v>
      </c>
      <c r="B23" s="36" t="s">
        <v>223</v>
      </c>
      <c r="C23" s="102"/>
      <c r="D23" s="36" t="s">
        <v>0</v>
      </c>
      <c r="E23" s="37">
        <v>120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15.75" x14ac:dyDescent="0.25">
      <c r="A24" s="36">
        <v>20</v>
      </c>
      <c r="B24" s="36" t="s">
        <v>225</v>
      </c>
      <c r="C24" s="102"/>
      <c r="D24" s="36" t="s">
        <v>0</v>
      </c>
      <c r="E24" s="37">
        <v>70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15.75" x14ac:dyDescent="0.25">
      <c r="A25" s="36">
        <v>21</v>
      </c>
      <c r="B25" s="36" t="s">
        <v>271</v>
      </c>
      <c r="C25" s="102"/>
      <c r="D25" s="36" t="s">
        <v>0</v>
      </c>
      <c r="E25" s="37">
        <v>700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31.5" x14ac:dyDescent="0.25">
      <c r="A26" s="36">
        <v>22</v>
      </c>
      <c r="B26" s="36" t="s">
        <v>224</v>
      </c>
      <c r="C26" s="102"/>
      <c r="D26" s="36" t="s">
        <v>0</v>
      </c>
      <c r="E26" s="37">
        <v>60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15.75" x14ac:dyDescent="0.25">
      <c r="A27" s="36">
        <v>23</v>
      </c>
      <c r="B27" s="36" t="s">
        <v>226</v>
      </c>
      <c r="C27" s="102"/>
      <c r="D27" s="36" t="s">
        <v>0</v>
      </c>
      <c r="E27" s="37">
        <f>300-100</f>
        <v>200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ht="15.75" x14ac:dyDescent="0.25">
      <c r="A28" s="36">
        <v>24</v>
      </c>
      <c r="B28" s="36" t="s">
        <v>280</v>
      </c>
      <c r="C28" s="40"/>
      <c r="D28" s="36" t="s">
        <v>0</v>
      </c>
      <c r="E28" s="37">
        <v>60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1" ht="15.75" x14ac:dyDescent="0.25">
      <c r="A29" s="36">
        <v>25</v>
      </c>
      <c r="B29" s="36" t="s">
        <v>281</v>
      </c>
      <c r="C29" s="40"/>
      <c r="D29" s="36" t="s">
        <v>0</v>
      </c>
      <c r="E29" s="37">
        <v>120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 ht="15.75" x14ac:dyDescent="0.25">
      <c r="A30" s="36">
        <v>26</v>
      </c>
      <c r="B30" s="36" t="s">
        <v>282</v>
      </c>
      <c r="C30" s="40"/>
      <c r="D30" s="36" t="s">
        <v>0</v>
      </c>
      <c r="E30" s="37">
        <v>100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1" ht="15.75" x14ac:dyDescent="0.25">
      <c r="A31" s="36">
        <v>27</v>
      </c>
      <c r="B31" s="36" t="s">
        <v>283</v>
      </c>
      <c r="C31" s="40"/>
      <c r="D31" s="36" t="s">
        <v>0</v>
      </c>
      <c r="E31" s="37">
        <v>130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1" ht="15.75" x14ac:dyDescent="0.25">
      <c r="A32" s="36">
        <v>28</v>
      </c>
      <c r="B32" s="36" t="s">
        <v>284</v>
      </c>
      <c r="C32" s="40"/>
      <c r="D32" s="36" t="s">
        <v>0</v>
      </c>
      <c r="E32" s="37">
        <v>80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</row>
    <row r="33" spans="1:21" ht="15.75" x14ac:dyDescent="0.25">
      <c r="A33" s="103" t="s">
        <v>232</v>
      </c>
      <c r="B33" s="103"/>
      <c r="C33" s="104"/>
      <c r="D33" s="41" t="s">
        <v>238</v>
      </c>
      <c r="E33" s="42">
        <f>SUM(E5:E32)</f>
        <v>3477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ht="31.5" x14ac:dyDescent="0.25">
      <c r="A34" s="103" t="s">
        <v>355</v>
      </c>
      <c r="B34" s="103"/>
      <c r="C34" s="104"/>
      <c r="D34" s="75"/>
      <c r="E34" s="78" t="s">
        <v>357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6" spans="1:21" ht="15.75" x14ac:dyDescent="0.25">
      <c r="B36" s="43"/>
      <c r="C36" s="43"/>
      <c r="D36" s="99"/>
      <c r="E36" s="99"/>
    </row>
    <row r="37" spans="1:21" ht="15.75" x14ac:dyDescent="0.25">
      <c r="B37" s="43"/>
      <c r="C37" s="43"/>
      <c r="D37" s="43"/>
      <c r="E37" s="43"/>
    </row>
    <row r="38" spans="1:21" ht="15.75" x14ac:dyDescent="0.25">
      <c r="B38" s="43"/>
      <c r="C38" s="43"/>
      <c r="D38" s="99"/>
      <c r="E38" s="99"/>
    </row>
    <row r="39" spans="1:21" ht="15.75" x14ac:dyDescent="0.25">
      <c r="B39" s="43"/>
      <c r="C39" s="43"/>
      <c r="D39" s="43"/>
      <c r="E39" s="43"/>
    </row>
    <row r="40" spans="1:21" ht="15.75" x14ac:dyDescent="0.25">
      <c r="B40" s="43"/>
      <c r="C40" s="43"/>
      <c r="D40" s="99"/>
      <c r="E40" s="99"/>
    </row>
    <row r="41" spans="1:21" ht="15.75" x14ac:dyDescent="0.25">
      <c r="B41" s="43"/>
      <c r="C41" s="43"/>
      <c r="D41" s="43"/>
      <c r="E41" s="43"/>
    </row>
    <row r="42" spans="1:21" ht="15.75" x14ac:dyDescent="0.25">
      <c r="B42" s="43"/>
      <c r="C42" s="43"/>
      <c r="D42" s="99"/>
      <c r="E42" s="99"/>
    </row>
  </sheetData>
  <mergeCells count="8">
    <mergeCell ref="D40:E40"/>
    <mergeCell ref="D42:E42"/>
    <mergeCell ref="A2:E2"/>
    <mergeCell ref="C5:C27"/>
    <mergeCell ref="A33:C33"/>
    <mergeCell ref="D36:E36"/>
    <mergeCell ref="D38:E38"/>
    <mergeCell ref="A34:C3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73"/>
  <sheetViews>
    <sheetView view="pageBreakPreview" topLeftCell="A49" zoomScaleNormal="100" zoomScaleSheetLayoutView="100" workbookViewId="0">
      <selection activeCell="C70" sqref="C70"/>
    </sheetView>
  </sheetViews>
  <sheetFormatPr defaultRowHeight="15" x14ac:dyDescent="0.25"/>
  <cols>
    <col min="1" max="1" width="4.7109375" customWidth="1"/>
    <col min="2" max="2" width="41" customWidth="1"/>
    <col min="3" max="3" width="48.5703125" customWidth="1"/>
    <col min="4" max="4" width="8.28515625" bestFit="1" customWidth="1"/>
    <col min="5" max="5" width="12.7109375" bestFit="1" customWidth="1"/>
    <col min="6" max="21" width="0" hidden="1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1" customFormat="1" ht="18.75" x14ac:dyDescent="0.3">
      <c r="A2" s="91" t="s">
        <v>298</v>
      </c>
      <c r="B2" s="91"/>
      <c r="C2" s="91"/>
      <c r="D2" s="91"/>
      <c r="E2" s="91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15.75" x14ac:dyDescent="0.25">
      <c r="A5" s="2">
        <v>1</v>
      </c>
      <c r="B5" s="2" t="s">
        <v>4</v>
      </c>
      <c r="C5" s="92" t="s">
        <v>237</v>
      </c>
      <c r="D5" s="2" t="s">
        <v>0</v>
      </c>
      <c r="E5" s="3">
        <f>50/10</f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9"/>
    </row>
    <row r="6" spans="1:21" ht="15.75" x14ac:dyDescent="0.25">
      <c r="A6" s="2">
        <v>2</v>
      </c>
      <c r="B6" s="2" t="s">
        <v>5</v>
      </c>
      <c r="C6" s="93"/>
      <c r="D6" s="2" t="s">
        <v>0</v>
      </c>
      <c r="E6" s="3">
        <f>800-300</f>
        <v>500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</row>
    <row r="7" spans="1:21" ht="15.75" x14ac:dyDescent="0.25">
      <c r="A7" s="2">
        <v>3</v>
      </c>
      <c r="B7" s="2" t="s">
        <v>314</v>
      </c>
      <c r="C7" s="93"/>
      <c r="D7" s="2" t="s">
        <v>0</v>
      </c>
      <c r="E7" s="3">
        <v>420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</row>
    <row r="8" spans="1:21" ht="15.75" x14ac:dyDescent="0.25">
      <c r="A8" s="2">
        <v>4</v>
      </c>
      <c r="B8" s="2" t="s">
        <v>6</v>
      </c>
      <c r="C8" s="93"/>
      <c r="D8" s="2" t="s">
        <v>0</v>
      </c>
      <c r="E8" s="3">
        <v>1500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</row>
    <row r="9" spans="1:21" ht="15.75" x14ac:dyDescent="0.25">
      <c r="A9" s="2">
        <v>5</v>
      </c>
      <c r="B9" s="2" t="s">
        <v>7</v>
      </c>
      <c r="C9" s="93"/>
      <c r="D9" s="2" t="s">
        <v>0</v>
      </c>
      <c r="E9" s="3">
        <v>80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</row>
    <row r="10" spans="1:21" ht="15.75" x14ac:dyDescent="0.25">
      <c r="A10" s="2">
        <v>6</v>
      </c>
      <c r="B10" s="2" t="s">
        <v>312</v>
      </c>
      <c r="C10" s="93"/>
      <c r="D10" s="2" t="s">
        <v>0</v>
      </c>
      <c r="E10" s="3">
        <v>254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</row>
    <row r="11" spans="1:21" ht="15.75" x14ac:dyDescent="0.25">
      <c r="A11" s="2">
        <v>7</v>
      </c>
      <c r="B11" s="2" t="s">
        <v>8</v>
      </c>
      <c r="C11" s="93"/>
      <c r="D11" s="2" t="s">
        <v>0</v>
      </c>
      <c r="E11" s="3">
        <v>420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/>
    </row>
    <row r="12" spans="1:21" ht="15.75" x14ac:dyDescent="0.25">
      <c r="A12" s="2">
        <v>8</v>
      </c>
      <c r="B12" s="2" t="s">
        <v>9</v>
      </c>
      <c r="C12" s="93"/>
      <c r="D12" s="2" t="s">
        <v>0</v>
      </c>
      <c r="E12" s="3">
        <v>500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1:21" ht="15.75" x14ac:dyDescent="0.25">
      <c r="A13" s="2">
        <v>9</v>
      </c>
      <c r="B13" s="2" t="s">
        <v>317</v>
      </c>
      <c r="C13" s="93"/>
      <c r="D13" s="2" t="s">
        <v>0</v>
      </c>
      <c r="E13" s="3">
        <v>460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/>
    </row>
    <row r="14" spans="1:21" ht="15.75" x14ac:dyDescent="0.25">
      <c r="A14" s="2">
        <v>10</v>
      </c>
      <c r="B14" s="2" t="s">
        <v>315</v>
      </c>
      <c r="C14" s="93"/>
      <c r="D14" s="2" t="s">
        <v>0</v>
      </c>
      <c r="E14" s="3">
        <v>230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</row>
    <row r="15" spans="1:21" ht="15.75" x14ac:dyDescent="0.25">
      <c r="A15" s="2">
        <v>11</v>
      </c>
      <c r="B15" s="2" t="s">
        <v>10</v>
      </c>
      <c r="C15" s="93"/>
      <c r="D15" s="2" t="s">
        <v>0</v>
      </c>
      <c r="E15" s="3">
        <v>1700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15.75" x14ac:dyDescent="0.25">
      <c r="A16" s="2">
        <v>12</v>
      </c>
      <c r="B16" s="2" t="s">
        <v>11</v>
      </c>
      <c r="C16" s="93"/>
      <c r="D16" s="2" t="s">
        <v>0</v>
      </c>
      <c r="E16" s="3">
        <f>700/2</f>
        <v>350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15.75" x14ac:dyDescent="0.25">
      <c r="A17" s="2">
        <v>13</v>
      </c>
      <c r="B17" s="2" t="s">
        <v>12</v>
      </c>
      <c r="C17" s="93"/>
      <c r="D17" s="2" t="s">
        <v>0</v>
      </c>
      <c r="E17" s="3">
        <f>700/2</f>
        <v>350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15.75" x14ac:dyDescent="0.25">
      <c r="A18" s="2">
        <v>14</v>
      </c>
      <c r="B18" s="2" t="s">
        <v>13</v>
      </c>
      <c r="C18" s="93"/>
      <c r="D18" s="2" t="s">
        <v>0</v>
      </c>
      <c r="E18" s="3">
        <v>117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ht="15.75" x14ac:dyDescent="0.25">
      <c r="A19" s="2">
        <v>15</v>
      </c>
      <c r="B19" s="2" t="s">
        <v>14</v>
      </c>
      <c r="C19" s="93"/>
      <c r="D19" s="2" t="s">
        <v>0</v>
      </c>
      <c r="E19" s="3">
        <v>230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15.75" x14ac:dyDescent="0.25">
      <c r="A20" s="2">
        <v>16</v>
      </c>
      <c r="B20" s="2" t="s">
        <v>310</v>
      </c>
      <c r="C20" s="93"/>
      <c r="D20" s="2" t="s">
        <v>0</v>
      </c>
      <c r="E20" s="3">
        <v>300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15.75" x14ac:dyDescent="0.25">
      <c r="A21" s="2">
        <v>17</v>
      </c>
      <c r="B21" s="2" t="s">
        <v>15</v>
      </c>
      <c r="C21" s="93"/>
      <c r="D21" s="2" t="s">
        <v>0</v>
      </c>
      <c r="E21" s="3">
        <v>11000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15.75" x14ac:dyDescent="0.25">
      <c r="A22" s="2">
        <v>18</v>
      </c>
      <c r="B22" s="2" t="s">
        <v>16</v>
      </c>
      <c r="C22" s="93"/>
      <c r="D22" s="2" t="s">
        <v>0</v>
      </c>
      <c r="E22" s="3">
        <v>260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15.75" x14ac:dyDescent="0.25">
      <c r="A23" s="2">
        <v>19</v>
      </c>
      <c r="B23" s="2" t="s">
        <v>17</v>
      </c>
      <c r="C23" s="93"/>
      <c r="D23" s="2" t="s">
        <v>0</v>
      </c>
      <c r="E23" s="3">
        <v>2900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15.75" x14ac:dyDescent="0.25">
      <c r="A24" s="2">
        <v>20</v>
      </c>
      <c r="B24" s="2" t="s">
        <v>18</v>
      </c>
      <c r="C24" s="93"/>
      <c r="D24" s="2" t="s">
        <v>0</v>
      </c>
      <c r="E24" s="3">
        <v>130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ht="15.75" x14ac:dyDescent="0.25">
      <c r="A25" s="2">
        <v>21</v>
      </c>
      <c r="B25" s="2" t="s">
        <v>19</v>
      </c>
      <c r="C25" s="93"/>
      <c r="D25" s="2" t="s">
        <v>0</v>
      </c>
      <c r="E25" s="3">
        <v>2400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15.75" x14ac:dyDescent="0.25">
      <c r="A26" s="2">
        <v>22</v>
      </c>
      <c r="B26" s="2" t="s">
        <v>299</v>
      </c>
      <c r="C26" s="93"/>
      <c r="D26" s="2" t="s">
        <v>0</v>
      </c>
      <c r="E26" s="3">
        <f>2000/2</f>
        <v>1000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ht="15.75" x14ac:dyDescent="0.25">
      <c r="A27" s="2">
        <v>23</v>
      </c>
      <c r="B27" s="2" t="s">
        <v>300</v>
      </c>
      <c r="C27" s="93"/>
      <c r="D27" s="2" t="s">
        <v>0</v>
      </c>
      <c r="E27" s="3">
        <v>1000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ht="15.75" x14ac:dyDescent="0.25">
      <c r="A28" s="2">
        <v>24</v>
      </c>
      <c r="B28" s="2" t="s">
        <v>20</v>
      </c>
      <c r="C28" s="93"/>
      <c r="D28" s="2" t="s">
        <v>0</v>
      </c>
      <c r="E28" s="3">
        <f>400-300</f>
        <v>100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ht="15.75" x14ac:dyDescent="0.25">
      <c r="A29" s="2">
        <v>25</v>
      </c>
      <c r="B29" s="2" t="s">
        <v>21</v>
      </c>
      <c r="C29" s="93"/>
      <c r="D29" s="2" t="s">
        <v>0</v>
      </c>
      <c r="E29" s="3">
        <v>400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ht="15.75" x14ac:dyDescent="0.25">
      <c r="A30" s="2">
        <v>26</v>
      </c>
      <c r="B30" s="2" t="s">
        <v>301</v>
      </c>
      <c r="C30" s="93"/>
      <c r="D30" s="2" t="s">
        <v>0</v>
      </c>
      <c r="E30" s="3">
        <v>800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5.75" x14ac:dyDescent="0.25">
      <c r="A31" s="2">
        <v>27</v>
      </c>
      <c r="B31" s="2" t="s">
        <v>302</v>
      </c>
      <c r="C31" s="93"/>
      <c r="D31" s="2" t="s">
        <v>0</v>
      </c>
      <c r="E31" s="3">
        <f>3600-1000</f>
        <v>2600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x14ac:dyDescent="0.25">
      <c r="A32" s="2">
        <v>28</v>
      </c>
      <c r="B32" s="2" t="s">
        <v>303</v>
      </c>
      <c r="C32" s="93"/>
      <c r="D32" s="2" t="s">
        <v>0</v>
      </c>
      <c r="E32" s="3">
        <v>1560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15.75" x14ac:dyDescent="0.25">
      <c r="A33" s="2">
        <v>29</v>
      </c>
      <c r="B33" s="2" t="s">
        <v>313</v>
      </c>
      <c r="C33" s="93"/>
      <c r="D33" s="2" t="s">
        <v>0</v>
      </c>
      <c r="E33" s="3">
        <v>2200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5.75" x14ac:dyDescent="0.25">
      <c r="A34" s="2">
        <v>30</v>
      </c>
      <c r="B34" s="2" t="s">
        <v>22</v>
      </c>
      <c r="C34" s="93"/>
      <c r="D34" s="2" t="s">
        <v>0</v>
      </c>
      <c r="E34" s="3">
        <v>230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5.75" x14ac:dyDescent="0.25">
      <c r="A35" s="2">
        <v>31</v>
      </c>
      <c r="B35" s="2" t="s">
        <v>23</v>
      </c>
      <c r="C35" s="93"/>
      <c r="D35" s="2" t="s">
        <v>0</v>
      </c>
      <c r="E35" s="3">
        <v>180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.75" x14ac:dyDescent="0.25">
      <c r="A36" s="2">
        <v>32</v>
      </c>
      <c r="B36" s="2" t="s">
        <v>24</v>
      </c>
      <c r="C36" s="93"/>
      <c r="D36" s="2" t="s">
        <v>0</v>
      </c>
      <c r="E36" s="3">
        <v>1700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ht="15.75" x14ac:dyDescent="0.25">
      <c r="A37" s="2">
        <v>33</v>
      </c>
      <c r="B37" s="2" t="s">
        <v>25</v>
      </c>
      <c r="C37" s="93"/>
      <c r="D37" s="2" t="s">
        <v>0</v>
      </c>
      <c r="E37" s="3">
        <f>300-50</f>
        <v>250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ht="15.75" x14ac:dyDescent="0.25">
      <c r="A38" s="2">
        <v>34</v>
      </c>
      <c r="B38" s="2" t="s">
        <v>26</v>
      </c>
      <c r="C38" s="93"/>
      <c r="D38" s="2" t="s">
        <v>0</v>
      </c>
      <c r="E38" s="3">
        <f>100/5</f>
        <v>20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ht="15.75" x14ac:dyDescent="0.25">
      <c r="A39" s="2">
        <v>35</v>
      </c>
      <c r="B39" s="2" t="s">
        <v>27</v>
      </c>
      <c r="C39" s="93"/>
      <c r="D39" s="2" t="s">
        <v>0</v>
      </c>
      <c r="E39" s="3">
        <v>70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15.75" x14ac:dyDescent="0.25">
      <c r="A40" s="2">
        <v>36</v>
      </c>
      <c r="B40" s="2" t="s">
        <v>29</v>
      </c>
      <c r="C40" s="93"/>
      <c r="D40" s="2" t="s">
        <v>0</v>
      </c>
      <c r="E40" s="3">
        <v>120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ht="15.75" x14ac:dyDescent="0.25">
      <c r="A41" s="2">
        <v>37</v>
      </c>
      <c r="B41" s="2" t="s">
        <v>30</v>
      </c>
      <c r="C41" s="93"/>
      <c r="D41" s="2" t="s">
        <v>0</v>
      </c>
      <c r="E41" s="3">
        <f>120/2</f>
        <v>60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ht="15.75" x14ac:dyDescent="0.25">
      <c r="A42" s="2">
        <v>38</v>
      </c>
      <c r="B42" s="2" t="s">
        <v>309</v>
      </c>
      <c r="C42" s="93"/>
      <c r="D42" s="2" t="s">
        <v>0</v>
      </c>
      <c r="E42" s="3">
        <v>2400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ht="15.75" x14ac:dyDescent="0.25">
      <c r="A43" s="2">
        <v>39</v>
      </c>
      <c r="B43" s="2" t="s">
        <v>31</v>
      </c>
      <c r="C43" s="93"/>
      <c r="D43" s="2" t="s">
        <v>0</v>
      </c>
      <c r="E43" s="3">
        <f>230-30</f>
        <v>200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ht="15.75" x14ac:dyDescent="0.25">
      <c r="A44" s="2">
        <v>40</v>
      </c>
      <c r="B44" s="2" t="s">
        <v>32</v>
      </c>
      <c r="C44" s="93"/>
      <c r="D44" s="2" t="s">
        <v>0</v>
      </c>
      <c r="E44" s="3">
        <v>92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ht="15.75" x14ac:dyDescent="0.25">
      <c r="A45" s="2">
        <v>41</v>
      </c>
      <c r="B45" s="2" t="s">
        <v>33</v>
      </c>
      <c r="C45" s="93"/>
      <c r="D45" s="2" t="s">
        <v>0</v>
      </c>
      <c r="E45" s="3">
        <f>120-20</f>
        <v>100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ht="15.75" x14ac:dyDescent="0.25">
      <c r="A46" s="2">
        <v>42</v>
      </c>
      <c r="B46" s="2" t="s">
        <v>34</v>
      </c>
      <c r="C46" s="93"/>
      <c r="D46" s="2" t="s">
        <v>0</v>
      </c>
      <c r="E46" s="3">
        <f>3000-2500</f>
        <v>500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ht="15.75" x14ac:dyDescent="0.25">
      <c r="A47" s="2">
        <v>43</v>
      </c>
      <c r="B47" s="2" t="s">
        <v>35</v>
      </c>
      <c r="C47" s="93"/>
      <c r="D47" s="2" t="s">
        <v>0</v>
      </c>
      <c r="E47" s="3">
        <f>12-10</f>
        <v>2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15.75" x14ac:dyDescent="0.25">
      <c r="A48" s="2">
        <v>44</v>
      </c>
      <c r="B48" s="2" t="s">
        <v>311</v>
      </c>
      <c r="C48" s="93"/>
      <c r="D48" s="2" t="s">
        <v>0</v>
      </c>
      <c r="E48" s="3">
        <v>400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ht="15.75" x14ac:dyDescent="0.25">
      <c r="A49" s="2">
        <v>45</v>
      </c>
      <c r="B49" s="2" t="s">
        <v>28</v>
      </c>
      <c r="C49" s="93"/>
      <c r="D49" s="2" t="s">
        <v>0</v>
      </c>
      <c r="E49" s="3">
        <v>115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15.75" x14ac:dyDescent="0.25">
      <c r="A50" s="2">
        <v>46</v>
      </c>
      <c r="B50" s="20" t="s">
        <v>36</v>
      </c>
      <c r="C50" s="93"/>
      <c r="D50" s="2" t="s">
        <v>0</v>
      </c>
      <c r="E50" s="2">
        <v>150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ht="15.75" x14ac:dyDescent="0.25">
      <c r="A51" s="2">
        <v>47</v>
      </c>
      <c r="B51" s="20" t="s">
        <v>37</v>
      </c>
      <c r="C51" s="105"/>
      <c r="D51" s="2" t="s">
        <v>0</v>
      </c>
      <c r="E51" s="2">
        <f>2100-1100</f>
        <v>1000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ht="15.75" x14ac:dyDescent="0.25">
      <c r="A52" s="2">
        <v>48</v>
      </c>
      <c r="B52" s="20" t="s">
        <v>304</v>
      </c>
      <c r="C52" s="105"/>
      <c r="D52" s="2"/>
      <c r="E52" s="2">
        <v>1500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ht="15.75" x14ac:dyDescent="0.25">
      <c r="A53" s="2">
        <v>49</v>
      </c>
      <c r="B53" s="20" t="s">
        <v>38</v>
      </c>
      <c r="C53" s="105"/>
      <c r="D53" s="2" t="s">
        <v>0</v>
      </c>
      <c r="E53" s="2">
        <f>900-600</f>
        <v>300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ht="15.75" x14ac:dyDescent="0.25">
      <c r="A54" s="2">
        <v>50</v>
      </c>
      <c r="B54" s="20" t="s">
        <v>305</v>
      </c>
      <c r="C54" s="105"/>
      <c r="D54" s="2"/>
      <c r="E54" s="2">
        <v>400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15.75" x14ac:dyDescent="0.25">
      <c r="A55" s="2">
        <v>51</v>
      </c>
      <c r="B55" s="20" t="s">
        <v>39</v>
      </c>
      <c r="C55" s="105"/>
      <c r="D55" s="2" t="s">
        <v>0</v>
      </c>
      <c r="E55" s="2">
        <v>2200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ht="15.75" x14ac:dyDescent="0.25">
      <c r="A56" s="2">
        <v>52</v>
      </c>
      <c r="B56" s="20" t="s">
        <v>40</v>
      </c>
      <c r="C56" s="105"/>
      <c r="D56" s="2" t="s">
        <v>0</v>
      </c>
      <c r="E56" s="2">
        <v>2000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ht="15.75" x14ac:dyDescent="0.25">
      <c r="A57" s="2">
        <v>53</v>
      </c>
      <c r="B57" s="2" t="s">
        <v>84</v>
      </c>
      <c r="C57" s="105"/>
      <c r="D57" s="2" t="s">
        <v>0</v>
      </c>
      <c r="E57" s="2">
        <f>4000-1000</f>
        <v>3000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15.75" x14ac:dyDescent="0.25">
      <c r="A58" s="2">
        <v>54</v>
      </c>
      <c r="B58" s="2" t="s">
        <v>306</v>
      </c>
      <c r="C58" s="105"/>
      <c r="D58" s="2" t="s">
        <v>0</v>
      </c>
      <c r="E58" s="2">
        <v>100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31.5" x14ac:dyDescent="0.25">
      <c r="A59" s="2">
        <v>55</v>
      </c>
      <c r="B59" s="2" t="s">
        <v>316</v>
      </c>
      <c r="C59" s="105"/>
      <c r="D59" s="2" t="s">
        <v>0</v>
      </c>
      <c r="E59" s="2">
        <f>85-35</f>
        <v>50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5.75" x14ac:dyDescent="0.25">
      <c r="A60" s="2">
        <v>56</v>
      </c>
      <c r="B60" s="2" t="s">
        <v>43</v>
      </c>
      <c r="C60" s="105"/>
      <c r="D60" s="25" t="s">
        <v>0</v>
      </c>
      <c r="E60" s="25">
        <v>200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15.75" x14ac:dyDescent="0.25">
      <c r="A61" s="2">
        <v>57</v>
      </c>
      <c r="B61" s="2" t="s">
        <v>308</v>
      </c>
      <c r="C61" s="105"/>
      <c r="D61" s="25"/>
      <c r="E61" s="25">
        <v>300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ht="15.75" x14ac:dyDescent="0.25">
      <c r="A62" s="2">
        <v>58</v>
      </c>
      <c r="B62" s="2" t="s">
        <v>307</v>
      </c>
      <c r="C62" s="105"/>
      <c r="D62" s="25" t="s">
        <v>0</v>
      </c>
      <c r="E62" s="25">
        <v>100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ht="15.75" x14ac:dyDescent="0.25">
      <c r="A63" s="55">
        <v>59</v>
      </c>
      <c r="B63" s="55" t="s">
        <v>318</v>
      </c>
      <c r="C63" s="56"/>
      <c r="D63" s="25" t="s">
        <v>0</v>
      </c>
      <c r="E63" s="25">
        <v>120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</row>
    <row r="64" spans="1:21" ht="15.75" x14ac:dyDescent="0.25">
      <c r="A64" s="97" t="s">
        <v>232</v>
      </c>
      <c r="B64" s="97"/>
      <c r="C64" s="98"/>
      <c r="D64" s="10" t="s">
        <v>238</v>
      </c>
      <c r="E64" s="22">
        <f>SUM(E5:E63)</f>
        <v>51625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31.5" x14ac:dyDescent="0.25">
      <c r="A65" s="97" t="s">
        <v>355</v>
      </c>
      <c r="B65" s="97"/>
      <c r="C65" s="98"/>
      <c r="D65" s="80"/>
      <c r="E65" s="81" t="s">
        <v>358</v>
      </c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</row>
    <row r="67" spans="1:21" ht="15.75" x14ac:dyDescent="0.25">
      <c r="B67" s="7"/>
      <c r="C67" s="7"/>
      <c r="D67" s="90"/>
      <c r="E67" s="90"/>
    </row>
    <row r="68" spans="1:21" ht="15.75" x14ac:dyDescent="0.25">
      <c r="B68" s="7"/>
      <c r="C68" s="7"/>
      <c r="D68" s="7"/>
      <c r="E68" s="7"/>
    </row>
    <row r="69" spans="1:21" ht="15.75" x14ac:dyDescent="0.25">
      <c r="B69" s="7"/>
      <c r="C69" s="7"/>
      <c r="D69" s="90"/>
      <c r="E69" s="90"/>
    </row>
    <row r="70" spans="1:21" ht="15.75" x14ac:dyDescent="0.25">
      <c r="B70" s="7"/>
      <c r="C70" s="7"/>
      <c r="D70" s="7"/>
      <c r="E70" s="7"/>
    </row>
    <row r="71" spans="1:21" ht="15.75" x14ac:dyDescent="0.25">
      <c r="B71" s="7"/>
      <c r="C71" s="7"/>
      <c r="D71" s="90"/>
      <c r="E71" s="90"/>
    </row>
    <row r="72" spans="1:21" ht="15.75" x14ac:dyDescent="0.25">
      <c r="B72" s="7"/>
      <c r="C72" s="7"/>
      <c r="D72" s="7"/>
      <c r="E72" s="7"/>
    </row>
    <row r="73" spans="1:21" ht="15.75" x14ac:dyDescent="0.25">
      <c r="B73" s="7"/>
      <c r="C73" s="7"/>
      <c r="D73" s="90"/>
      <c r="E73" s="90"/>
    </row>
  </sheetData>
  <mergeCells count="8">
    <mergeCell ref="D73:E73"/>
    <mergeCell ref="D71:E71"/>
    <mergeCell ref="A2:E2"/>
    <mergeCell ref="C5:C62"/>
    <mergeCell ref="A64:C64"/>
    <mergeCell ref="D67:E67"/>
    <mergeCell ref="D69:E69"/>
    <mergeCell ref="A65:C6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34"/>
  <sheetViews>
    <sheetView view="pageBreakPreview" topLeftCell="A16" zoomScaleNormal="100" zoomScaleSheetLayoutView="100" workbookViewId="0">
      <selection activeCell="B29" sqref="B29"/>
    </sheetView>
  </sheetViews>
  <sheetFormatPr defaultRowHeight="15" x14ac:dyDescent="0.25"/>
  <cols>
    <col min="1" max="1" width="4.7109375" customWidth="1"/>
    <col min="2" max="2" width="65.7109375" customWidth="1"/>
    <col min="3" max="3" width="29.7109375" customWidth="1"/>
    <col min="4" max="4" width="6.28515625" customWidth="1"/>
    <col min="5" max="5" width="12.7109375" customWidth="1"/>
    <col min="6" max="21" width="0" hidden="1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1" customFormat="1" ht="18.75" x14ac:dyDescent="0.3">
      <c r="A2" s="91" t="s">
        <v>290</v>
      </c>
      <c r="B2" s="91"/>
      <c r="C2" s="91"/>
      <c r="D2" s="91"/>
      <c r="E2" s="91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1" customFormat="1" ht="47.25" x14ac:dyDescent="0.25">
      <c r="A3" s="11" t="s">
        <v>227</v>
      </c>
      <c r="B3" s="11" t="s">
        <v>228</v>
      </c>
      <c r="C3" s="11" t="s">
        <v>230</v>
      </c>
      <c r="D3" s="11" t="s">
        <v>229</v>
      </c>
      <c r="E3" s="11" t="s">
        <v>231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s="1" customFormat="1" ht="15.75" x14ac:dyDescent="0.25">
      <c r="A4" s="12">
        <v>1</v>
      </c>
      <c r="B4" s="13">
        <v>2</v>
      </c>
      <c r="C4" s="14">
        <v>3</v>
      </c>
      <c r="D4" s="12">
        <v>4</v>
      </c>
      <c r="E4" s="13">
        <v>5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31.5" x14ac:dyDescent="0.25">
      <c r="A5" s="2">
        <v>1</v>
      </c>
      <c r="B5" s="2" t="s">
        <v>98</v>
      </c>
      <c r="C5" s="92" t="s">
        <v>235</v>
      </c>
      <c r="D5" s="17" t="s">
        <v>0</v>
      </c>
      <c r="E5" s="3">
        <v>18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9"/>
    </row>
    <row r="6" spans="1:21" ht="31.5" x14ac:dyDescent="0.25">
      <c r="A6" s="2">
        <v>2</v>
      </c>
      <c r="B6" s="2" t="s">
        <v>99</v>
      </c>
      <c r="C6" s="93"/>
      <c r="D6" s="4" t="s">
        <v>0</v>
      </c>
      <c r="E6" s="3">
        <v>27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</row>
    <row r="7" spans="1:21" ht="31.5" x14ac:dyDescent="0.25">
      <c r="A7" s="2">
        <v>3</v>
      </c>
      <c r="B7" s="2" t="s">
        <v>100</v>
      </c>
      <c r="C7" s="93"/>
      <c r="D7" s="4" t="s">
        <v>0</v>
      </c>
      <c r="E7" s="3">
        <v>37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</row>
    <row r="8" spans="1:21" ht="31.5" x14ac:dyDescent="0.25">
      <c r="A8" s="2">
        <v>4</v>
      </c>
      <c r="B8" s="2" t="s">
        <v>101</v>
      </c>
      <c r="C8" s="93"/>
      <c r="D8" s="4" t="s">
        <v>0</v>
      </c>
      <c r="E8" s="3">
        <v>70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</row>
    <row r="9" spans="1:21" ht="31.5" x14ac:dyDescent="0.25">
      <c r="A9" s="2">
        <v>5</v>
      </c>
      <c r="B9" s="2" t="s">
        <v>102</v>
      </c>
      <c r="C9" s="93"/>
      <c r="D9" s="4" t="s">
        <v>0</v>
      </c>
      <c r="E9" s="3">
        <v>36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</row>
    <row r="10" spans="1:21" ht="47.25" x14ac:dyDescent="0.25">
      <c r="A10" s="2">
        <v>6</v>
      </c>
      <c r="B10" s="2" t="s">
        <v>103</v>
      </c>
      <c r="C10" s="93"/>
      <c r="D10" s="4" t="s">
        <v>0</v>
      </c>
      <c r="E10" s="3">
        <v>540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</row>
    <row r="11" spans="1:21" ht="31.5" x14ac:dyDescent="0.25">
      <c r="A11" s="2">
        <v>7</v>
      </c>
      <c r="B11" s="2" t="s">
        <v>104</v>
      </c>
      <c r="C11" s="93"/>
      <c r="D11" s="4" t="s">
        <v>0</v>
      </c>
      <c r="E11" s="3">
        <f>200/5</f>
        <v>40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/>
    </row>
    <row r="12" spans="1:21" ht="31.5" x14ac:dyDescent="0.25">
      <c r="A12" s="2">
        <v>8</v>
      </c>
      <c r="B12" s="2" t="s">
        <v>105</v>
      </c>
      <c r="C12" s="93"/>
      <c r="D12" s="4" t="s">
        <v>0</v>
      </c>
      <c r="E12" s="3">
        <v>200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31.5" x14ac:dyDescent="0.25">
      <c r="A13" s="2">
        <v>9</v>
      </c>
      <c r="B13" s="2" t="s">
        <v>88</v>
      </c>
      <c r="C13" s="93"/>
      <c r="D13" s="4" t="s">
        <v>0</v>
      </c>
      <c r="E13" s="3">
        <v>1000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15.75" x14ac:dyDescent="0.25">
      <c r="A14" s="2">
        <v>10</v>
      </c>
      <c r="B14" s="2" t="s">
        <v>89</v>
      </c>
      <c r="C14" s="93"/>
      <c r="D14" s="4" t="s">
        <v>0</v>
      </c>
      <c r="E14" s="3">
        <v>115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15.75" x14ac:dyDescent="0.25">
      <c r="A15" s="2">
        <v>11</v>
      </c>
      <c r="B15" s="2" t="s">
        <v>41</v>
      </c>
      <c r="C15" s="93"/>
      <c r="D15" s="4" t="s">
        <v>0</v>
      </c>
      <c r="E15" s="3">
        <f>210/4-3</f>
        <v>49.5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31.5" x14ac:dyDescent="0.25">
      <c r="A16" s="2">
        <v>12</v>
      </c>
      <c r="B16" s="2" t="s">
        <v>90</v>
      </c>
      <c r="C16" s="93"/>
      <c r="D16" s="4" t="s">
        <v>0</v>
      </c>
      <c r="E16" s="3">
        <f>400/10</f>
        <v>40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31.5" x14ac:dyDescent="0.25">
      <c r="A17" s="2">
        <v>13</v>
      </c>
      <c r="B17" s="2" t="s">
        <v>91</v>
      </c>
      <c r="C17" s="93"/>
      <c r="D17" s="4" t="s">
        <v>0</v>
      </c>
      <c r="E17" s="3">
        <v>268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15.75" x14ac:dyDescent="0.25">
      <c r="A18" s="2">
        <v>14</v>
      </c>
      <c r="B18" s="2" t="s">
        <v>93</v>
      </c>
      <c r="C18" s="93"/>
      <c r="D18" s="4" t="s">
        <v>71</v>
      </c>
      <c r="E18" s="3">
        <v>700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ht="15.75" x14ac:dyDescent="0.25">
      <c r="A19" s="2">
        <v>15</v>
      </c>
      <c r="B19" s="2" t="s">
        <v>94</v>
      </c>
      <c r="C19" s="105"/>
      <c r="D19" s="4" t="s">
        <v>71</v>
      </c>
      <c r="E19" s="3">
        <v>400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15.75" x14ac:dyDescent="0.25">
      <c r="A20" s="2">
        <v>16</v>
      </c>
      <c r="B20" s="2" t="s">
        <v>92</v>
      </c>
      <c r="C20" s="105"/>
      <c r="D20" s="4" t="s">
        <v>71</v>
      </c>
      <c r="E20" s="3">
        <v>4300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15.75" x14ac:dyDescent="0.25">
      <c r="A21" s="2">
        <v>17</v>
      </c>
      <c r="B21" s="2" t="s">
        <v>95</v>
      </c>
      <c r="C21" s="105"/>
      <c r="D21" s="4" t="s">
        <v>71</v>
      </c>
      <c r="E21" s="3">
        <v>165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15.75" x14ac:dyDescent="0.25">
      <c r="A22" s="2">
        <v>18</v>
      </c>
      <c r="B22" s="2" t="s">
        <v>42</v>
      </c>
      <c r="C22" s="105"/>
      <c r="D22" s="4" t="s">
        <v>71</v>
      </c>
      <c r="E22" s="3">
        <f>50/10</f>
        <v>5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31.5" x14ac:dyDescent="0.25">
      <c r="A23" s="2">
        <v>19</v>
      </c>
      <c r="B23" s="2" t="s">
        <v>96</v>
      </c>
      <c r="C23" s="105"/>
      <c r="D23" s="4" t="s">
        <v>0</v>
      </c>
      <c r="E23" s="3">
        <v>180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15.75" x14ac:dyDescent="0.25">
      <c r="A24" s="2">
        <v>20</v>
      </c>
      <c r="B24" s="2" t="s">
        <v>97</v>
      </c>
      <c r="C24" s="105"/>
      <c r="D24" s="4" t="s">
        <v>71</v>
      </c>
      <c r="E24" s="3">
        <f>20/2</f>
        <v>10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ht="15.75" x14ac:dyDescent="0.25">
      <c r="A25" s="97" t="s">
        <v>232</v>
      </c>
      <c r="B25" s="97"/>
      <c r="C25" s="98"/>
      <c r="D25" s="10" t="s">
        <v>234</v>
      </c>
      <c r="E25" s="22">
        <f>SUM(E5:E24)</f>
        <v>8200.5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.75" x14ac:dyDescent="0.25">
      <c r="A26" s="97" t="s">
        <v>355</v>
      </c>
      <c r="B26" s="97"/>
      <c r="C26" s="98"/>
      <c r="D26" s="82"/>
      <c r="E26" s="83">
        <v>807638.75</v>
      </c>
    </row>
    <row r="27" spans="1:21" ht="15.75" x14ac:dyDescent="0.25">
      <c r="A27" s="63"/>
      <c r="B27" s="63"/>
      <c r="C27" s="63"/>
    </row>
    <row r="28" spans="1:21" ht="15.75" x14ac:dyDescent="0.25">
      <c r="B28" s="7"/>
      <c r="C28" s="7"/>
      <c r="D28" s="90"/>
      <c r="E28" s="90"/>
    </row>
    <row r="29" spans="1:21" ht="15.75" x14ac:dyDescent="0.25">
      <c r="B29" s="7"/>
      <c r="C29" s="7"/>
      <c r="D29" s="7"/>
      <c r="E29" s="7"/>
    </row>
    <row r="30" spans="1:21" ht="15.75" x14ac:dyDescent="0.25">
      <c r="B30" s="7"/>
      <c r="C30" s="7"/>
      <c r="D30" s="90"/>
      <c r="E30" s="90"/>
    </row>
    <row r="31" spans="1:21" ht="15.75" x14ac:dyDescent="0.25">
      <c r="B31" s="7"/>
      <c r="C31" s="7"/>
      <c r="D31" s="7"/>
      <c r="E31" s="7"/>
    </row>
    <row r="32" spans="1:21" ht="15.75" x14ac:dyDescent="0.25">
      <c r="B32" s="7"/>
      <c r="C32" s="7"/>
      <c r="D32" s="90"/>
      <c r="E32" s="90"/>
    </row>
    <row r="33" spans="2:5" ht="15.75" x14ac:dyDescent="0.25">
      <c r="B33" s="7"/>
      <c r="C33" s="7"/>
      <c r="D33" s="7"/>
      <c r="E33" s="7"/>
    </row>
    <row r="34" spans="2:5" ht="15.75" x14ac:dyDescent="0.25">
      <c r="B34" s="7"/>
      <c r="C34" s="7"/>
      <c r="D34" s="90"/>
      <c r="E34" s="90"/>
    </row>
  </sheetData>
  <mergeCells count="8">
    <mergeCell ref="D32:E32"/>
    <mergeCell ref="D34:E34"/>
    <mergeCell ref="A2:E2"/>
    <mergeCell ref="C5:C24"/>
    <mergeCell ref="A25:C25"/>
    <mergeCell ref="D28:E28"/>
    <mergeCell ref="D30:E30"/>
    <mergeCell ref="A26:C2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Лот 1</vt:lpstr>
      <vt:lpstr>Лот 2</vt:lpstr>
      <vt:lpstr>Лот 3</vt:lpstr>
      <vt:lpstr>Лот 4</vt:lpstr>
      <vt:lpstr>Лот 5</vt:lpstr>
      <vt:lpstr>Лот 6</vt:lpstr>
      <vt:lpstr>Лот 7</vt:lpstr>
      <vt:lpstr>Лот 8</vt:lpstr>
      <vt:lpstr>Лот 9</vt:lpstr>
      <vt:lpstr>Лот10</vt:lpstr>
      <vt:lpstr>Лот11</vt:lpstr>
      <vt:lpstr>лот 12</vt:lpstr>
      <vt:lpstr>лот 13</vt:lpstr>
      <vt:lpstr>лот 14</vt:lpstr>
      <vt:lpstr>'Лот 3'!Область_печати</vt:lpstr>
      <vt:lpstr>'Лот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2012-11-26T11:45:46Z</cp:lastPrinted>
  <dcterms:created xsi:type="dcterms:W3CDTF">2006-09-28T05:33:49Z</dcterms:created>
  <dcterms:modified xsi:type="dcterms:W3CDTF">2025-04-02T11:57:19Z</dcterms:modified>
</cp:coreProperties>
</file>